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3"/>
  </bookViews>
  <sheets>
    <sheet name="Bảng CĐKT" sheetId="1" r:id="rId1"/>
    <sheet name="Báo cáo KQKD" sheetId="2" r:id="rId2"/>
    <sheet name="Luu chuyen tien te" sheetId="3" r:id="rId3"/>
    <sheet name="Thuyết minh" sheetId="4" r:id="rId4"/>
  </sheets>
  <externalReferences>
    <externalReference r:id="rId7"/>
    <externalReference r:id="rId8"/>
    <externalReference r:id="rId9"/>
    <externalReference r:id="rId10"/>
    <externalReference r:id="rId11"/>
  </externalReferences>
  <definedNames>
    <definedName name="_xlnm.Print_Titles" localSheetId="0">'Bảng CĐKT'!$8:$8</definedName>
  </definedNames>
  <calcPr fullCalcOnLoad="1"/>
</workbook>
</file>

<file path=xl/comments4.xml><?xml version="1.0" encoding="utf-8"?>
<comments xmlns="http://schemas.openxmlformats.org/spreadsheetml/2006/main">
  <authors>
    <author>User</author>
    <author> Trung</author>
  </authors>
  <commentList>
    <comment ref="P94" authorId="0">
      <text>
        <r>
          <rPr>
            <b/>
            <sz val="8"/>
            <rFont val="Tahoma"/>
            <family val="0"/>
          </rPr>
          <t>User:</t>
        </r>
        <r>
          <rPr>
            <sz val="8"/>
            <rFont val="Tahoma"/>
            <family val="0"/>
          </rPr>
          <t xml:space="preserve">
Tăng do giảm trừ 2 lần
</t>
        </r>
      </text>
    </comment>
    <comment ref="L103" authorId="0">
      <text>
        <r>
          <rPr>
            <b/>
            <sz val="8"/>
            <rFont val="Tahoma"/>
            <family val="0"/>
          </rPr>
          <t>User:</t>
        </r>
        <r>
          <rPr>
            <sz val="8"/>
            <rFont val="Tahoma"/>
            <family val="0"/>
          </rPr>
          <t xml:space="preserve">
ok</t>
        </r>
      </text>
    </comment>
    <comment ref="AF105" authorId="1">
      <text>
        <r>
          <rPr>
            <b/>
            <sz val="8"/>
            <rFont val="Tahoma"/>
            <family val="0"/>
          </rPr>
          <t>khong nhan so lieu
cong ngang khong dc</t>
        </r>
      </text>
    </comment>
    <comment ref="AF135" authorId="1">
      <text>
        <r>
          <rPr>
            <b/>
            <sz val="8"/>
            <rFont val="Tahoma"/>
            <family val="0"/>
          </rPr>
          <t>khong nhan so lieu
cong ngang khong dc</t>
        </r>
      </text>
    </comment>
  </commentList>
</comments>
</file>

<file path=xl/sharedStrings.xml><?xml version="1.0" encoding="utf-8"?>
<sst xmlns="http://schemas.openxmlformats.org/spreadsheetml/2006/main" count="1525" uniqueCount="977">
  <si>
    <t xml:space="preserve"> - Quý tầm nhìn SSI - Công ty quản lý quỹ SSI</t>
  </si>
  <si>
    <t xml:space="preserve"> - Công ty quản lý quỹ SSI</t>
  </si>
  <si>
    <t xml:space="preserve"> - Công ty CP chứng khoán Sài Gòn SSI</t>
  </si>
  <si>
    <t xml:space="preserve"> - Các đối tượng khác</t>
  </si>
  <si>
    <t>18.3</t>
  </si>
  <si>
    <t>Các giao dịch về vốn với các chủ sở hữu và phân phối cổ tức, chia lợi nhuận</t>
  </si>
  <si>
    <t>Vốn đầu tư của chủ sở hữu</t>
  </si>
  <si>
    <t>+ Vốn góp tăng trong năm</t>
  </si>
  <si>
    <t>+ Vốn góp giảm trong năm</t>
  </si>
  <si>
    <t>Cổ tức, lợi nhuận đã chia</t>
  </si>
  <si>
    <t>Cổ tức, lợi nhuận đã chia trên lợi nhuận năm trước</t>
  </si>
  <si>
    <t>Cổ phiếu</t>
  </si>
  <si>
    <r>
      <t xml:space="preserve">- </t>
    </r>
    <r>
      <rPr>
        <i/>
        <sz val="11"/>
        <rFont val="Times New Roman"/>
        <family val="1"/>
      </rPr>
      <t>Cổ phiếu ưu đãi</t>
    </r>
  </si>
  <si>
    <t>- Số lượng cổ phiếu được mua lại</t>
  </si>
  <si>
    <t>- Cổ phiếu ưu đãi</t>
  </si>
  <si>
    <t>Các quỹ của doanh nghiệp</t>
  </si>
  <si>
    <t>18.6</t>
  </si>
  <si>
    <t xml:space="preserve">Lãi cơ bản trên cổ phiếu </t>
  </si>
  <si>
    <t xml:space="preserve">Lợi nhuận kế toán sau thuế thu nhập doanh nghiệp
</t>
  </si>
  <si>
    <t>Lợi nhuận hoặc lỗ phân bổ cho cổ đông sở hữu cổ phiếu phổ thông</t>
  </si>
  <si>
    <t>Cổ phiếu phổ thông đang lưu hành bình quân trong kỳ</t>
  </si>
  <si>
    <t>Lãi cơ bản trên cổ phiếu</t>
  </si>
  <si>
    <t>19.</t>
  </si>
  <si>
    <t>- Doanh thu bán thành phẩm</t>
  </si>
  <si>
    <t>- Doanh thu cung cấp dịch vụ, hàng hóa</t>
  </si>
  <si>
    <t>- Doanh thu khác</t>
  </si>
  <si>
    <t>Giá vốn của thành phẩm</t>
  </si>
  <si>
    <t xml:space="preserve">Giá trị còn lại, chi phí nhượng bán, thanh lý của </t>
  </si>
  <si>
    <t>bất động sản đầu tư đã bán</t>
  </si>
  <si>
    <t>Chi phí kinh doanh bất động sản đầu tư</t>
  </si>
  <si>
    <t>Hao hụt, mất mát hàng tồn kho</t>
  </si>
  <si>
    <t>Các khoản chi phí vượt mức bình thường</t>
  </si>
  <si>
    <t>Dự phòng giảm giá hàng tồn kho</t>
  </si>
  <si>
    <t>Lãi đầu tư trái phiếu, kỳ phiếu, tín phiếu</t>
  </si>
  <si>
    <t>Cổ tức, lợi nhuận được chia</t>
  </si>
  <si>
    <t>Lãi bán ngoại tệ</t>
  </si>
  <si>
    <t>Lãi chênh lệch tỷ giá Phát sinh trong kỳ</t>
  </si>
  <si>
    <t>Lãi chênh lệch tỷ giá chưa thực hiện</t>
  </si>
  <si>
    <t>Chiết khấu thanh toán, lãi bán hàng trả chậm</t>
  </si>
  <si>
    <t>Lỗ do thanh lý các khoản đầu tư ngắn hạn</t>
  </si>
  <si>
    <t>Lỗ do thanh lý các khoản đầu tư ngắn hạn, dài hạn</t>
  </si>
  <si>
    <t>Lỗ do bán ngoại tệ</t>
  </si>
  <si>
    <t>Lỗ chênh lệch tỷ giá chưa thực hiện</t>
  </si>
  <si>
    <t>Dự phòng giảm giá các khoản đầu tư</t>
  </si>
  <si>
    <t>Chi phí tài chính khác</t>
  </si>
  <si>
    <t>Lỗ phát sinh khi bán ngoại tệ</t>
  </si>
  <si>
    <t>Điều chỉnh cho thu nhập chịu thuế</t>
  </si>
  <si>
    <t>Trừ thu nhập không chịu thuế</t>
  </si>
  <si>
    <t>Cộng các khoản chi phí không được khấu trừ</t>
  </si>
  <si>
    <t>CHI PHÍ BÁN HÀNG</t>
  </si>
  <si>
    <t>Chi phí hội chợ, q/cáo, hội nghị KH, trích trước hỗ trợ TT, KSTT</t>
  </si>
  <si>
    <t>Phí duy trì thương hiệu từ Tổng Công ty</t>
  </si>
  <si>
    <t>CHI PHÍ QUẢN LÝ DOANH NGHIỆP</t>
  </si>
  <si>
    <t>Chi phí thuế, phí, lệ phí</t>
  </si>
  <si>
    <t>Chi phí dự phòng</t>
  </si>
  <si>
    <t xml:space="preserve"> - Thuế thu nhập doanh nghiệp: Thuế suất 25% trên lợi nhuận thu được</t>
  </si>
  <si>
    <t xml:space="preserve"> - Thuế GTGT phải nộp theo quy định của luật thuế GTGT</t>
  </si>
  <si>
    <t xml:space="preserve"> - Các loại thuế khác theo quy định hiện hành tại Việt Nam</t>
  </si>
  <si>
    <t>Tổng lợi nhuận kế toán tính thuế</t>
  </si>
  <si>
    <t>Đơn vị: VND</t>
  </si>
  <si>
    <t>Mã số</t>
  </si>
  <si>
    <t>CHỈ TIÊU</t>
  </si>
  <si>
    <t>I. Lưu chuyển tiền từ hoạt động kinh doanh</t>
  </si>
  <si>
    <t>II. Lưu chuyển tiền từ hoạt động đầu tư</t>
  </si>
  <si>
    <t>III. Lưu chuyển tiền từ hoạt động tài chính</t>
  </si>
  <si>
    <t>ok</t>
  </si>
  <si>
    <t>I.  Lưu chuyển tiền từ hoạt động kinh doanh</t>
  </si>
  <si>
    <t xml:space="preserve">II.  Lưu chuyển tiền từ hoạt động đầu tư </t>
  </si>
  <si>
    <t>Tiền chi để mua sắm, xây dựng TSCĐ và các tài sản dài hạn khác</t>
  </si>
  <si>
    <t xml:space="preserve">Tiền thu từ thanh lý, nhượng bán TSCĐ và các tài sản dài hạn khác </t>
  </si>
  <si>
    <t xml:space="preserve">III. Lưu chuyển tiền từ hoạt động tài chính </t>
  </si>
  <si>
    <t>Tiền chi trả vốn góp  cho các chủ sở hữu,</t>
  </si>
  <si>
    <t xml:space="preserve"> mua lại cổ phiếu của doanh nghiệp đã phát hành</t>
  </si>
  <si>
    <t>Lưu chuyển tiền thuần trong kỳ</t>
  </si>
  <si>
    <t xml:space="preserve">Công ty cổ phần Viglacera Hạ Long </t>
  </si>
  <si>
    <t xml:space="preserve">Địa chỉ: Phường Hà Khẩu -Tp Hạ Long - Quảng Ninh </t>
  </si>
  <si>
    <t>Tel: 0333.845926             Fax: 0333.846577</t>
  </si>
  <si>
    <t xml:space="preserve">     TỔNG CÔNG TY VIGLACERA</t>
  </si>
  <si>
    <t xml:space="preserve">BẢNG CÂN ĐỐI KẾ TOÁN </t>
  </si>
  <si>
    <t xml:space="preserve">Chỉ tiêu </t>
  </si>
  <si>
    <t xml:space="preserve">Mã chỉ tiêu </t>
  </si>
  <si>
    <t xml:space="preserve">Thuyết minh </t>
  </si>
  <si>
    <t xml:space="preserve">Số cuối kỳ </t>
  </si>
  <si>
    <t xml:space="preserve">Số đầu năm </t>
  </si>
  <si>
    <t>III. Các khoản phải thu ngắn hạn</t>
  </si>
  <si>
    <t>130</t>
  </si>
  <si>
    <t>1. Phải thu khách hàng</t>
  </si>
  <si>
    <t>131</t>
  </si>
  <si>
    <t>2. Trả trước cho người bán</t>
  </si>
  <si>
    <t>132</t>
  </si>
  <si>
    <t>3. Phải thu nội bộ ngắn hạn</t>
  </si>
  <si>
    <t>133</t>
  </si>
  <si>
    <t>4. Phải thu theo tiến độ kế hoạch hợp đồng xây dựng</t>
  </si>
  <si>
    <t>134</t>
  </si>
  <si>
    <t>5. Các khoản phải thu khác</t>
  </si>
  <si>
    <t>135</t>
  </si>
  <si>
    <t>6. Dự phòng phải thu ngắn hạn khó đòi</t>
  </si>
  <si>
    <t>139</t>
  </si>
  <si>
    <t>IV. Hàng tồn kho</t>
  </si>
  <si>
    <t>140</t>
  </si>
  <si>
    <t>1. Hàng tồn kho</t>
  </si>
  <si>
    <t>141</t>
  </si>
  <si>
    <t>2. Dự phòng giảm giá hàng tồn kho</t>
  </si>
  <si>
    <t>149</t>
  </si>
  <si>
    <t>V.Tài sản ngắn hạn khác</t>
  </si>
  <si>
    <t>150</t>
  </si>
  <si>
    <t>1. Chi phí trả trước ngắn hạn</t>
  </si>
  <si>
    <t>151</t>
  </si>
  <si>
    <t>2. Thuế GTGT được khấu trừ</t>
  </si>
  <si>
    <t>152</t>
  </si>
  <si>
    <t>3. Thuế và các khoản khác phải thu Nhà nước</t>
  </si>
  <si>
    <t>154</t>
  </si>
  <si>
    <t>4. Tài sản ngắn hạn khác</t>
  </si>
  <si>
    <t>158</t>
  </si>
  <si>
    <t xml:space="preserve">B. TÀI SẢN DÀI HẠN </t>
  </si>
  <si>
    <t>200</t>
  </si>
  <si>
    <t>I. Các khoản phải thu dài hạn</t>
  </si>
  <si>
    <t>210</t>
  </si>
  <si>
    <t>1. Phải thu dài hạn của khách hàng</t>
  </si>
  <si>
    <t>211</t>
  </si>
  <si>
    <t>2. Vốn kinh doanh ở đơn vị trực thuộc</t>
  </si>
  <si>
    <t>212</t>
  </si>
  <si>
    <t>3. Phải thu dài hạn nội bộ</t>
  </si>
  <si>
    <t>213</t>
  </si>
  <si>
    <t>4. Phải thu dài hạn khác</t>
  </si>
  <si>
    <t>218</t>
  </si>
  <si>
    <t>5. Dự phòng các khoản phải thu dài hạn khó đòi</t>
  </si>
  <si>
    <t>219</t>
  </si>
  <si>
    <t>II.Tài sản cố định</t>
  </si>
  <si>
    <t>220</t>
  </si>
  <si>
    <t>1. Tài sản cố định hữu hình</t>
  </si>
  <si>
    <t>221</t>
  </si>
  <si>
    <t xml:space="preserve">    - Nguyên giá</t>
  </si>
  <si>
    <t>222</t>
  </si>
  <si>
    <t xml:space="preserve">    - Giá trị hao mòn lũy kế</t>
  </si>
  <si>
    <t>223</t>
  </si>
  <si>
    <t>2. Tài sản cố định thuê tài chính</t>
  </si>
  <si>
    <t>224</t>
  </si>
  <si>
    <t>225</t>
  </si>
  <si>
    <t>226</t>
  </si>
  <si>
    <t>3. Tài sản cố định vô hình</t>
  </si>
  <si>
    <t>227</t>
  </si>
  <si>
    <t>228</t>
  </si>
  <si>
    <t>229</t>
  </si>
  <si>
    <t>4. Chi phí xây dựng cơ bản dở dang</t>
  </si>
  <si>
    <t>230</t>
  </si>
  <si>
    <t>III. Bất động sản đầu tư</t>
  </si>
  <si>
    <t>240</t>
  </si>
  <si>
    <t>241</t>
  </si>
  <si>
    <t>242</t>
  </si>
  <si>
    <t>IV. Các khoản đầu tư tài chính dài hạn</t>
  </si>
  <si>
    <t>250</t>
  </si>
  <si>
    <t>1. Đầu tư vào công ty con</t>
  </si>
  <si>
    <t>251</t>
  </si>
  <si>
    <t>2. Đầu tư vào công ty liên kết, liên doanh</t>
  </si>
  <si>
    <t>252</t>
  </si>
  <si>
    <t>3. Đầu tư dài hạn khác</t>
  </si>
  <si>
    <t>258</t>
  </si>
  <si>
    <t>4. Dự phòng giảm giá đầu tư tài chính dài hạn</t>
  </si>
  <si>
    <t>259</t>
  </si>
  <si>
    <t>V. Tài sản dài hạn khác</t>
  </si>
  <si>
    <t>260</t>
  </si>
  <si>
    <t>1. Chi phí trả trước dài hạn</t>
  </si>
  <si>
    <t>261</t>
  </si>
  <si>
    <t>2. Tài sản thuế thu nhập hoàn lại</t>
  </si>
  <si>
    <t>262</t>
  </si>
  <si>
    <t>3. Tài sản dài hạn khác</t>
  </si>
  <si>
    <t>268</t>
  </si>
  <si>
    <t>VI. Lợi thế thương mại</t>
  </si>
  <si>
    <t>269</t>
  </si>
  <si>
    <t>TỔNG CỘNG TÀI SẢN</t>
  </si>
  <si>
    <t>270</t>
  </si>
  <si>
    <t>NGUỒN VỐN</t>
  </si>
  <si>
    <t>A. NỢ PHẢI TRẢ</t>
  </si>
  <si>
    <t>300</t>
  </si>
  <si>
    <t>I. Nợ ngắn hạn</t>
  </si>
  <si>
    <t>310</t>
  </si>
  <si>
    <t>1. Vay và nợ ngắn hạn</t>
  </si>
  <si>
    <t>311</t>
  </si>
  <si>
    <t>2. Phải trả người bán</t>
  </si>
  <si>
    <t>312</t>
  </si>
  <si>
    <t>3. Người mua trả tiền trước</t>
  </si>
  <si>
    <t>313</t>
  </si>
  <si>
    <t>4. Thuế và các khoản phải nộp nhà nước</t>
  </si>
  <si>
    <t>314</t>
  </si>
  <si>
    <t>5. Phải trả người lao động</t>
  </si>
  <si>
    <t>315</t>
  </si>
  <si>
    <t>6. Chi phí phải trả</t>
  </si>
  <si>
    <t>316</t>
  </si>
  <si>
    <t>7. Phải trả nội bộ</t>
  </si>
  <si>
    <t>317</t>
  </si>
  <si>
    <t>8. Phải trả theo tiến độ kế hoạch hợp đồng xây dựng</t>
  </si>
  <si>
    <t>318</t>
  </si>
  <si>
    <t>9. Các khoản phải trả, phải nộp ngắn hạn khác</t>
  </si>
  <si>
    <t>319</t>
  </si>
  <si>
    <t>10. Dự phòng phải trả ngắn hạn</t>
  </si>
  <si>
    <t>320</t>
  </si>
  <si>
    <t>11. Quỹ khen thưởng phúc lợi</t>
  </si>
  <si>
    <t>323</t>
  </si>
  <si>
    <t>II. Nợ dài hạn</t>
  </si>
  <si>
    <t>330</t>
  </si>
  <si>
    <t>1. Phải trả dài hạn người bán</t>
  </si>
  <si>
    <t>331</t>
  </si>
  <si>
    <t>2. Phải trả dài hạn nội bộ</t>
  </si>
  <si>
    <t>332</t>
  </si>
  <si>
    <t>3. Phải trả dài hạn khác</t>
  </si>
  <si>
    <t>333</t>
  </si>
  <si>
    <t>4. Vay và nợ dài hạn</t>
  </si>
  <si>
    <t>334</t>
  </si>
  <si>
    <t>5. Thuế thu nhập hoãn lại phải trả</t>
  </si>
  <si>
    <t>335</t>
  </si>
  <si>
    <t>6. Dự phòng trợ cấp mất việc làm</t>
  </si>
  <si>
    <t>336</t>
  </si>
  <si>
    <t>7. Dự phòng phải trả dài hạn</t>
  </si>
  <si>
    <t>337</t>
  </si>
  <si>
    <t>8. Doanh thu chưa thực hiện</t>
  </si>
  <si>
    <t>338</t>
  </si>
  <si>
    <t>9. Quỹ phát triển khoa học và công nghệ</t>
  </si>
  <si>
    <t>339</t>
  </si>
  <si>
    <t>B.VỐN CHỦ SỞ HỮU</t>
  </si>
  <si>
    <t>400</t>
  </si>
  <si>
    <t>I. Vốn chủ sở hữu</t>
  </si>
  <si>
    <t>410</t>
  </si>
  <si>
    <t>1. Vốn đầu tư của chủ sở hữu</t>
  </si>
  <si>
    <t>411</t>
  </si>
  <si>
    <t>2. Thặng dư vốn cổ phần</t>
  </si>
  <si>
    <t>412</t>
  </si>
  <si>
    <t>3. Vốn khác của chủ sở hữu</t>
  </si>
  <si>
    <t>413</t>
  </si>
  <si>
    <t>4. Cổ phiếu quỹ</t>
  </si>
  <si>
    <t>414</t>
  </si>
  <si>
    <t>5. Chênh lệch đánh giá lại tài sản</t>
  </si>
  <si>
    <t>415</t>
  </si>
  <si>
    <t>6. Chênh lệch tỷ giá hối đoái</t>
  </si>
  <si>
    <t>416</t>
  </si>
  <si>
    <t>7. Quỹ đầu tư phát triển</t>
  </si>
  <si>
    <t>417</t>
  </si>
  <si>
    <t>8. Quỹ dự phòng tài chính</t>
  </si>
  <si>
    <t>418</t>
  </si>
  <si>
    <t>9. Quỹ khác thuộc vốn chủ sở hữu</t>
  </si>
  <si>
    <t>419</t>
  </si>
  <si>
    <t>10. Lợi nhuận sau thuế chưa phân phối</t>
  </si>
  <si>
    <t>420</t>
  </si>
  <si>
    <t>11. Nguồn vốn đầu tư XDCB</t>
  </si>
  <si>
    <t>421</t>
  </si>
  <si>
    <t>12. Quỹ hỗ trợ sắp xếp doanh nghiệp</t>
  </si>
  <si>
    <t>422</t>
  </si>
  <si>
    <t>II. Nguồn kinh phí và quỹ khác</t>
  </si>
  <si>
    <t>430</t>
  </si>
  <si>
    <t>1. Nguồn kinh phí</t>
  </si>
  <si>
    <t>432</t>
  </si>
  <si>
    <t>2. Nguồn kinh phí đã hình thành TSCĐ</t>
  </si>
  <si>
    <t>433</t>
  </si>
  <si>
    <t>C. LỢI ÍCH CỔ ĐÔNG THIỂU SỐ</t>
  </si>
  <si>
    <t>439</t>
  </si>
  <si>
    <t>TỔNG CỘNG NGUỒN VỐN</t>
  </si>
  <si>
    <t>440</t>
  </si>
  <si>
    <t>CÁC CHỈ TIÊU NGOÀI BẢNG</t>
  </si>
  <si>
    <t>1. Tài sản thuê ngoài</t>
  </si>
  <si>
    <t>01</t>
  </si>
  <si>
    <t>2. Vật tư, hàng hóa nhận giữ hộ, nhận gia công</t>
  </si>
  <si>
    <t>02</t>
  </si>
  <si>
    <t>3. Hàng hóa nhận bán hộ, nhận ký gửi, ký cược</t>
  </si>
  <si>
    <t>03</t>
  </si>
  <si>
    <t>4. Nợ khó đòi đã xử lý</t>
  </si>
  <si>
    <t>04</t>
  </si>
  <si>
    <t>05</t>
  </si>
  <si>
    <t>6. Dự toán chi sự nghiệp, dự án</t>
  </si>
  <si>
    <t>06</t>
  </si>
  <si>
    <t>TÀI SẢN</t>
  </si>
  <si>
    <t>A- TÀI SẢN NGẮN HẠN</t>
  </si>
  <si>
    <t>100</t>
  </si>
  <si>
    <t>I. Tiền và các khoản tương đương tiền</t>
  </si>
  <si>
    <t>110</t>
  </si>
  <si>
    <t>1. Tiền</t>
  </si>
  <si>
    <t>111</t>
  </si>
  <si>
    <t>2. Các khoản tương đương tiền</t>
  </si>
  <si>
    <t>112</t>
  </si>
  <si>
    <t>II. Các khoản đầu tư tài chính ngắn hạn</t>
  </si>
  <si>
    <t>120</t>
  </si>
  <si>
    <t>1. Đầu tư ngắn hạn</t>
  </si>
  <si>
    <t>121</t>
  </si>
  <si>
    <t>2. Dự phòng giảm giá đầu tư ngắn hạn</t>
  </si>
  <si>
    <t>129</t>
  </si>
  <si>
    <t xml:space="preserve">BÁO CÁO KẾT QUẢ KINH DOANH </t>
  </si>
  <si>
    <t xml:space="preserve">Quý này năm nay </t>
  </si>
  <si>
    <t xml:space="preserve">Quý này năm trước </t>
  </si>
  <si>
    <t xml:space="preserve">Luỹ kế năm nay </t>
  </si>
  <si>
    <t xml:space="preserve">Luỹ kế năm trước </t>
  </si>
  <si>
    <t>1. Doanh thu bán hàng và cung cấp dịch vụ</t>
  </si>
  <si>
    <t>2. Các khoản giảm trừ doanh thu</t>
  </si>
  <si>
    <t>3. Doanh thu thuần về bán hàng và cung cấp dịch vụ (10 = 01 - 02)</t>
  </si>
  <si>
    <t>10</t>
  </si>
  <si>
    <t>4. Giá vốn hàng bán</t>
  </si>
  <si>
    <t>11</t>
  </si>
  <si>
    <t>5. Lợi nhuận gộp về bán hàng và cung cấp dịch vụ(20=10-11)</t>
  </si>
  <si>
    <t>20</t>
  </si>
  <si>
    <t>6. Doanh thu hoạt động tài chính</t>
  </si>
  <si>
    <t>21</t>
  </si>
  <si>
    <t>7. Chi phí tài chính</t>
  </si>
  <si>
    <t>22</t>
  </si>
  <si>
    <t xml:space="preserve">  - Trong đó: Chi phí lãi vay</t>
  </si>
  <si>
    <t>23</t>
  </si>
  <si>
    <t>8. Chi phí bán hàng</t>
  </si>
  <si>
    <t>24</t>
  </si>
  <si>
    <t>9. Chi phí quản lý doanh nghiệp</t>
  </si>
  <si>
    <t>25</t>
  </si>
  <si>
    <t>10. Lợi nhuận thuần từ hoạt động kinh doanh{30=20+(21-22) - (24+25)}</t>
  </si>
  <si>
    <t>30</t>
  </si>
  <si>
    <t>11. Thu nhập khác</t>
  </si>
  <si>
    <t>31</t>
  </si>
  <si>
    <t>12. Chi phí khác</t>
  </si>
  <si>
    <t>32</t>
  </si>
  <si>
    <t>13. Lợi nhuận khác(40=31-32)</t>
  </si>
  <si>
    <t>40</t>
  </si>
  <si>
    <t>14. Phần lãi lỗ trong công ty liên kết, liên doanh</t>
  </si>
  <si>
    <t>45</t>
  </si>
  <si>
    <t>15. Tổng lợi nhuận kế toán trước thuế(50=30+40)</t>
  </si>
  <si>
    <t>50</t>
  </si>
  <si>
    <t>16. Chi phí thuế TNDN hiện hành</t>
  </si>
  <si>
    <t>51</t>
  </si>
  <si>
    <t>17. Chi phí thuế TNDN hoãn lại</t>
  </si>
  <si>
    <t>52</t>
  </si>
  <si>
    <t>18. Lợi nhuận sau thuế thu nhập doanh nghiệp(60=50-51-52)</t>
  </si>
  <si>
    <t>60</t>
  </si>
  <si>
    <t>18.1 Lợi nhuận sau thuế của cổ đông thiểu số</t>
  </si>
  <si>
    <t>61</t>
  </si>
  <si>
    <t>18.2 Lợi nhuận sau thuế của cổ đông công ty mẹ</t>
  </si>
  <si>
    <t>62</t>
  </si>
  <si>
    <t>19. Lãi cơ bản trên cổ phiếu(*)</t>
  </si>
  <si>
    <t>70</t>
  </si>
  <si>
    <t xml:space="preserve">BÁO CÁO LƯU CHUYỂN TIỀN TỆ </t>
  </si>
  <si>
    <t>Lưu chuyển tiền thuần từ hoạt động kinh doanh</t>
  </si>
  <si>
    <t>26</t>
  </si>
  <si>
    <t>27</t>
  </si>
  <si>
    <t>Lưu chuyển tiền thuần từ hoạt động đầu tư</t>
  </si>
  <si>
    <t>33</t>
  </si>
  <si>
    <t>34</t>
  </si>
  <si>
    <t>35</t>
  </si>
  <si>
    <t>36</t>
  </si>
  <si>
    <t>Lưu chuyển tiền thuần từ hoạt động tài chính</t>
  </si>
  <si>
    <t>Tiền và tương đương tiền đầu kỳ</t>
  </si>
  <si>
    <t>Ảnh hưởng của thay đổi tỷ giá hối đoái quy đổi ngoại tệ</t>
  </si>
  <si>
    <t>5. Ngoại tệ các loại (USD)</t>
  </si>
  <si>
    <t xml:space="preserve">Người lập biểu                                              Kế toán trưởng </t>
  </si>
  <si>
    <t xml:space="preserve">Người lập biểu </t>
  </si>
  <si>
    <t xml:space="preserve">Kế toán trưởng </t>
  </si>
  <si>
    <t>Financial Statements</t>
  </si>
  <si>
    <t>.</t>
  </si>
  <si>
    <t>Thông tin bổ sung cho các khoản mục trình bày trong Bảng Cân đối kế toán</t>
  </si>
  <si>
    <t>TIỀN</t>
  </si>
  <si>
    <t>30/06/2011</t>
  </si>
  <si>
    <t>01/01/2011</t>
  </si>
  <si>
    <t>Cash</t>
  </si>
  <si>
    <t>VND</t>
  </si>
  <si>
    <t>Tiền mặt tại quỹ</t>
  </si>
  <si>
    <t>Cash in hand</t>
  </si>
  <si>
    <t xml:space="preserve">Tiền gửi ngân hàng </t>
  </si>
  <si>
    <t>Cash at banks</t>
  </si>
  <si>
    <t>Tiền đang chuyển</t>
  </si>
  <si>
    <t>Cash in transit</t>
  </si>
  <si>
    <t>Cộng</t>
  </si>
  <si>
    <t>Total</t>
  </si>
  <si>
    <t>CÁC KHOẢN ĐẦU TƯ TÀI CHÍNH NGẮN HẠN</t>
  </si>
  <si>
    <t>Đầu tư chứng khoán ngắn hạn</t>
  </si>
  <si>
    <t>Đầu tư ngắn hạn khác</t>
  </si>
  <si>
    <t>Dự phòng giảm giá đầu tư chứng khoán ngắn hạn (*)</t>
  </si>
  <si>
    <t>CÁC KHOẢN PHẢI THU NGẮN HẠN KHÁC</t>
  </si>
  <si>
    <t>Phải thu khác</t>
  </si>
  <si>
    <t>Other receivables</t>
  </si>
  <si>
    <t xml:space="preserve"> - Phải thu khác</t>
  </si>
  <si>
    <t xml:space="preserve"> - Others</t>
  </si>
  <si>
    <t xml:space="preserve"> - Phải thu khác (Dư Nợ TK 3384)</t>
  </si>
  <si>
    <t>HÀNG TỒN KHO</t>
  </si>
  <si>
    <t>Inventory</t>
  </si>
  <si>
    <t>Nguyên liệu, vật liệu</t>
  </si>
  <si>
    <t>Materials</t>
  </si>
  <si>
    <t>Công cụ, dụng cụ</t>
  </si>
  <si>
    <t>Tools</t>
  </si>
  <si>
    <t>Chi phí sản xuất kinh doanh dở dang</t>
  </si>
  <si>
    <t>Work in progress</t>
  </si>
  <si>
    <t>Thành phẩm</t>
  </si>
  <si>
    <t>Finished products</t>
  </si>
  <si>
    <t>Hàng hóa</t>
  </si>
  <si>
    <t>Goods purchased</t>
  </si>
  <si>
    <t>Hàng gửi đi bán</t>
  </si>
  <si>
    <t>Goods on consignment</t>
  </si>
  <si>
    <t>Total cost of inventory</t>
  </si>
  <si>
    <t>Taxes creditable/ refundable</t>
  </si>
  <si>
    <t xml:space="preserve"> - Corporate income tax</t>
  </si>
  <si>
    <t>TÀI SẢN NGẮN HẠN KHÁC</t>
  </si>
  <si>
    <t xml:space="preserve"> - Tạm ứng</t>
  </si>
  <si>
    <t xml:space="preserve"> - Ký cược, ký quỹ ngắn hạn</t>
  </si>
  <si>
    <t xml:space="preserve">TĂNG, GIẢM TÀI SẢN CỐ ĐỊNH HỮU HÌNH </t>
  </si>
  <si>
    <t>Increase/ decrease in tangible fixed assets</t>
  </si>
  <si>
    <t>Khoản mục</t>
  </si>
  <si>
    <t>Nhà cửa</t>
  </si>
  <si>
    <t>Máy móc</t>
  </si>
  <si>
    <t>Phương tiện</t>
  </si>
  <si>
    <t>Thiết bị</t>
  </si>
  <si>
    <t>TSCĐ</t>
  </si>
  <si>
    <t>Item</t>
  </si>
  <si>
    <t>Buildings</t>
  </si>
  <si>
    <t>Machinery</t>
  </si>
  <si>
    <t>Transportation</t>
  </si>
  <si>
    <t>Management</t>
  </si>
  <si>
    <t>vật kiến trúc</t>
  </si>
  <si>
    <t>thiết bị</t>
  </si>
  <si>
    <t>vận tải</t>
  </si>
  <si>
    <t>DCQL</t>
  </si>
  <si>
    <t>khác</t>
  </si>
  <si>
    <t>Nguyên giá TSCĐ</t>
  </si>
  <si>
    <t>I Cost</t>
  </si>
  <si>
    <t>1 Opening balance</t>
  </si>
  <si>
    <t>Số tăng trong kỳ</t>
  </si>
  <si>
    <t>2 Increase from</t>
  </si>
  <si>
    <t xml:space="preserve"> -  Mua trong năm</t>
  </si>
  <si>
    <t xml:space="preserve"> -  Purchase</t>
  </si>
  <si>
    <t xml:space="preserve"> -  Đầu tư XDCB hoàn thành</t>
  </si>
  <si>
    <t xml:space="preserve"> -  Construction</t>
  </si>
  <si>
    <t xml:space="preserve"> -  Tăng khác</t>
  </si>
  <si>
    <t xml:space="preserve"> -  Others</t>
  </si>
  <si>
    <t>Số giảm trong kỳ</t>
  </si>
  <si>
    <t>3 Decrease due to</t>
  </si>
  <si>
    <t xml:space="preserve"> - Chuyển sang BĐS đầu tư</t>
  </si>
  <si>
    <t xml:space="preserve"> - Dispose of</t>
  </si>
  <si>
    <t xml:space="preserve"> - Thanh lý, nhượng bán</t>
  </si>
  <si>
    <t xml:space="preserve"> - Giảm khác</t>
  </si>
  <si>
    <t xml:space="preserve"> - Posting to investment assets</t>
  </si>
  <si>
    <t>Số dư cuối kỳ</t>
  </si>
  <si>
    <t>4 Closing balance</t>
  </si>
  <si>
    <t>Giá trị hao mòn lũy kế</t>
  </si>
  <si>
    <t>II Accumulated depreciation</t>
  </si>
  <si>
    <t>2 Depreciation charges</t>
  </si>
  <si>
    <t xml:space="preserve"> - Khấu hao trong kỳ</t>
  </si>
  <si>
    <t xml:space="preserve"> - Tăng khác</t>
  </si>
  <si>
    <t xml:space="preserve"> - Giảm khác </t>
  </si>
  <si>
    <t>Giá trị còn lại</t>
  </si>
  <si>
    <t>III Net book value</t>
  </si>
  <si>
    <t>Tại ngày đầu kỳ</t>
  </si>
  <si>
    <t>1 At opening day</t>
  </si>
  <si>
    <t>Tại ngày cuối kỳ</t>
  </si>
  <si>
    <t>2 At closing day</t>
  </si>
  <si>
    <t xml:space="preserve">TĂNG GIẢM TÀI SẢN CỐ ĐỊNH THUÊ TÀI CHÍNH </t>
  </si>
  <si>
    <t xml:space="preserve"> - Mua lại TSCĐ thuê TC</t>
  </si>
  <si>
    <t xml:space="preserve"> - Trả lại TSCĐ thuê TC</t>
  </si>
  <si>
    <t xml:space="preserve"> Số dư cuối kỳ</t>
  </si>
  <si>
    <t>TĂNG, GIẢM TÀI SẢN CỐ ĐỊNH VÔ HÌNH</t>
  </si>
  <si>
    <t>Increase/ decrease in intangible fixed assets</t>
  </si>
  <si>
    <t>Phần mềm</t>
  </si>
  <si>
    <t>Items</t>
  </si>
  <si>
    <t>Land use</t>
  </si>
  <si>
    <t>Patents</t>
  </si>
  <si>
    <t>Trademark</t>
  </si>
  <si>
    <t>Computer</t>
  </si>
  <si>
    <t>máy tính</t>
  </si>
  <si>
    <t>right</t>
  </si>
  <si>
    <t>copyrights</t>
  </si>
  <si>
    <t>software</t>
  </si>
  <si>
    <t xml:space="preserve">Nguyên giá </t>
  </si>
  <si>
    <t xml:space="preserve"> -  Tạo ra từ nội bộ DN</t>
  </si>
  <si>
    <t xml:space="preserve"> -  Built up internally</t>
  </si>
  <si>
    <t xml:space="preserve"> -  Hợp nhất kinh doanh</t>
  </si>
  <si>
    <t xml:space="preserve"> -  Merger</t>
  </si>
  <si>
    <t>II Accumulated amortisation</t>
  </si>
  <si>
    <t>2 Amortisation charges</t>
  </si>
  <si>
    <t xml:space="preserve"> -  Khấu hao trong kỳ</t>
  </si>
  <si>
    <t>Giảm trong kỳ</t>
  </si>
  <si>
    <t>Số cuối kỳ</t>
  </si>
  <si>
    <t>CHI PHÍ XÂY DỰNG CƠ BẢN DỞ DANG</t>
  </si>
  <si>
    <t>Construction in progress</t>
  </si>
  <si>
    <t>Mua sắm TSCĐ</t>
  </si>
  <si>
    <t>- Nhà máy gạch Tiêu Giao</t>
  </si>
  <si>
    <t>- Nhà máy gạch Cotto</t>
  </si>
  <si>
    <t>- Nhà máy gạch Hoành Bồ</t>
  </si>
  <si>
    <t>- Nhà máy ngói Đông Triều</t>
  </si>
  <si>
    <t>Xây dựng cơ bản dở dang</t>
  </si>
  <si>
    <t>- Xí nghiệp đời sống</t>
  </si>
  <si>
    <t>- Dự án khu sinh hoạt công cộng</t>
  </si>
  <si>
    <t>- Công trình nhà máy gạch Tiêu Giao</t>
  </si>
  <si>
    <t>- Công trình nhà máy gạch Cotto</t>
  </si>
  <si>
    <t>- Công trình nhà máy gạch Hoành Bồ</t>
  </si>
  <si>
    <t>Sửa chữa lớn TSCĐ</t>
  </si>
  <si>
    <t>CÁC KHOẢN ĐẦU TƯ TÀI CHÍNH DÀI HẠN</t>
  </si>
  <si>
    <t>Long term &amp; short term financial investments</t>
  </si>
  <si>
    <t>Securities</t>
  </si>
  <si>
    <t>Đầu tư vào công ty con</t>
  </si>
  <si>
    <t xml:space="preserve"> - Securities as cash equivalents</t>
  </si>
  <si>
    <t xml:space="preserve">Đầu tư vào công ty liên kết, liên doanh </t>
  </si>
  <si>
    <t xml:space="preserve"> - Other securities</t>
  </si>
  <si>
    <t>- Công ty CP Thương mại Viglacera</t>
  </si>
  <si>
    <t>- Công ty CP gạch Clinker Viglacera</t>
  </si>
  <si>
    <t>- Công ty CP Viglacera Can Lộc</t>
  </si>
  <si>
    <t>CHI PHÍ TRẢ TRƯỚC DÀI HẠN</t>
  </si>
  <si>
    <t>Short term loans and borrowings</t>
  </si>
  <si>
    <t>Issued shared due</t>
  </si>
  <si>
    <t>VAY VÀ NỢ NGẮN HẠN</t>
  </si>
  <si>
    <t>Accounts payable-trade and advances from customers</t>
  </si>
  <si>
    <t>Nợ dài hạn đến hạn trả</t>
  </si>
  <si>
    <t>Advances from customers</t>
  </si>
  <si>
    <t>THUẾ VÀ CÁC KHOẢN PHẢI NỘP NHÀ NƯỚC</t>
  </si>
  <si>
    <t>Thuế giá trị giá tăng</t>
  </si>
  <si>
    <t>Thuế đất, tiền thuê đất</t>
  </si>
  <si>
    <t>Thuế thu nhập cá nhân</t>
  </si>
  <si>
    <t>Thuế thu nhập doanh nghiệp</t>
  </si>
  <si>
    <t xml:space="preserve"> - Land rental</t>
  </si>
  <si>
    <t>Thuế tài nguyên</t>
  </si>
  <si>
    <t xml:space="preserve"> - Other taxes</t>
  </si>
  <si>
    <t>Các loại thuế khác</t>
  </si>
  <si>
    <t>Các khoản phí, lệ phí và các khoản phải nộp khác</t>
  </si>
  <si>
    <t>CHI PHÍ PHẢI TRẢ</t>
  </si>
  <si>
    <t>Accrued expenses</t>
  </si>
  <si>
    <t>CÁC KHOẢN PHẢI TRẢ, PHẢI NỘP NGẮN HẠN KHÁC</t>
  </si>
  <si>
    <t>Các khoản phải trả, phải nộp khác</t>
  </si>
  <si>
    <t>This year</t>
  </si>
  <si>
    <t>Last year</t>
  </si>
  <si>
    <t>Tài sản thừa chờ xử lý</t>
  </si>
  <si>
    <t>Bảo hiểm xã hội</t>
  </si>
  <si>
    <t>Bảo hiểm y tế</t>
  </si>
  <si>
    <t>Kinh phí công đoàn</t>
  </si>
  <si>
    <t>Bảo hiểm thất nghiệp</t>
  </si>
  <si>
    <t>Dư Có TK 1388</t>
  </si>
  <si>
    <t xml:space="preserve">VAY DÀI HẠN VÀ NỢ DÀI HẠN </t>
  </si>
  <si>
    <t>Các khoản vay và nợ dài hạn</t>
  </si>
  <si>
    <t>Vay dài hạn</t>
  </si>
  <si>
    <t>Nợ dài hạn</t>
  </si>
  <si>
    <t>Thuê tài chính</t>
  </si>
  <si>
    <t>Năm nay</t>
  </si>
  <si>
    <t>Năm trước</t>
  </si>
  <si>
    <t>%</t>
  </si>
  <si>
    <t>Chi tiết vốn đầu tư của chủ sở hữu</t>
  </si>
  <si>
    <t>VNĐ</t>
  </si>
  <si>
    <t>Vốn góp của Nhà nước</t>
  </si>
  <si>
    <t>Vốn góp của các đối tượng khác</t>
  </si>
  <si>
    <t xml:space="preserve">- Số lượng cổ phiếu được phép phát hành </t>
  </si>
  <si>
    <t>- Số lượng cổ phiếu đã được phát hành và được góp vốn đầy đủ</t>
  </si>
  <si>
    <r>
      <t xml:space="preserve">- </t>
    </r>
    <r>
      <rPr>
        <i/>
        <sz val="11"/>
        <rFont val="Times New Roman"/>
        <family val="1"/>
      </rPr>
      <t>Cổ phiếu thường</t>
    </r>
  </si>
  <si>
    <t>- Số lượng cổ phiếu đang lưu hành</t>
  </si>
  <si>
    <t>- Cổ phiếu thường</t>
  </si>
  <si>
    <t>Mệnh giá cổ phiếu đang lưu hành là: 10.000 đồng/CP</t>
  </si>
  <si>
    <t>- Quỹ đầu tư phát triển</t>
  </si>
  <si>
    <t>- Quỹ dự phòng tài chính</t>
  </si>
  <si>
    <t>- Quỹ khác thuộc vốn chủ sở hữu</t>
  </si>
  <si>
    <t>* Mục đích trích lập và sử dụng các quỹ của doanh nghiệp</t>
  </si>
  <si>
    <t>Quỹ đầu tư phát triển trích lập để sử dụng vào việc đầu tư mở rộng quy mô sản xuất, kinh doanh hoặc đầu tư chiều sâu của doanh nghiệp.</t>
  </si>
  <si>
    <t>Bù đắp các khoản tổn thất, thiệt hại bất ngờ do những nguyên nhân khách quan và bù lỗ trường hợp kinh doanh bị thua lỗ</t>
  </si>
  <si>
    <t>Quỹ khác thuộc vốn chủ sở hữu được sử dụng vào việc khen thưởng hoặc các mục đích khác phục vụ công tác điều hành của Ban Giám đốc, Hội đồng quản trị.</t>
  </si>
  <si>
    <t xml:space="preserve"> + Các khoản điều chỉnh tăng hoặc giảm Lợi nhuận kế toán để xác định Lợi nhuận hoặc lỗ phân bổ cho cổ đông sở hữu cổ phiếu phổ thông:</t>
  </si>
  <si>
    <t xml:space="preserve"> Các khoản điều chỉnh tăng</t>
  </si>
  <si>
    <t xml:space="preserve"> Các khoản điều chỉnh giảm</t>
  </si>
  <si>
    <t>VI</t>
  </si>
  <si>
    <t>Thông tin bổ sung cho các khoản mục trình bày trong Báo cáo kết quả kinh doanh</t>
  </si>
  <si>
    <t>TỔNG DOANH THU BÁN HÀNG VÀ CUNG CẤP DỊCH VỤ</t>
  </si>
  <si>
    <t>Doanh thu</t>
  </si>
  <si>
    <t>CÁC KHOẢN GIẢM TRỪ DOANH THU</t>
  </si>
  <si>
    <t>Chiết khấu thương mại</t>
  </si>
  <si>
    <t xml:space="preserve"> - Chiết khấu thương mại</t>
  </si>
  <si>
    <t>Giảm giá hàng bán</t>
  </si>
  <si>
    <t>Hàng bán bị trả lại</t>
  </si>
  <si>
    <t xml:space="preserve"> - Thuế GTGT (trực tiếp) phải nộp</t>
  </si>
  <si>
    <t>DOANH THU THUẦN VỀ BÁN HÀNG VÀ CUNG CẤP DỊCH VỤ</t>
  </si>
  <si>
    <t>GIÁ VỐN HÀNG BÁN</t>
  </si>
  <si>
    <t>DOANH THU HOẠT ĐỘNG TÀI CHÍNH</t>
  </si>
  <si>
    <t>Lãi tiền gửi, tiền cho vay</t>
  </si>
  <si>
    <t>Lãi bán hàng trả chậm</t>
  </si>
  <si>
    <t>Doanh thu hoạt động tài chính khác</t>
  </si>
  <si>
    <t>CHI PHÍ TÀI CHÍNH</t>
  </si>
  <si>
    <t>Chi phí tài chính</t>
  </si>
  <si>
    <t>Lãi tiền vay</t>
  </si>
  <si>
    <t>Chi phí hoạt động tài chính</t>
  </si>
  <si>
    <t>Lỗ chênh lệch tỷ giá đã thực hiện</t>
  </si>
  <si>
    <t>CHI PHÍ THUẾ THU NHẬP DOANH NGHIỆP HIỆN HÀNH</t>
  </si>
  <si>
    <t>Công ty có nghĩa vụ nộp thuế sau đây:</t>
  </si>
  <si>
    <t>- Thuế GTGT phải nộp theo quy định của luật thuế GTGT</t>
  </si>
  <si>
    <t>- Các loại thuế khác theo quy định hiện hành tại Việt Nam</t>
  </si>
  <si>
    <t>Chi phí thuế TNDN tính trên thu nhập chịu thuế năm hiện hành</t>
  </si>
  <si>
    <t>CHI PHÍ THUẾ THU NHẬP DOANH NGHIỆP HOÃN LẠI</t>
  </si>
  <si>
    <t>6 tháng đầu năm 2011</t>
  </si>
  <si>
    <t>6 tháng đầu năm 2010</t>
  </si>
  <si>
    <t xml:space="preserve">Chi phí thuế TNDN hoãn lại phát sinh từ </t>
  </si>
  <si>
    <t>các khoản chênh lệch tạm thời phải chịu thuế</t>
  </si>
  <si>
    <t>việc hoàn nhập tài sản thuế thu nhập hoãn lại</t>
  </si>
  <si>
    <t xml:space="preserve">Thu nhập thuế TNDN hoãn lại phát sinh từ </t>
  </si>
  <si>
    <t>các khoản chênh lệch  tạm thời được khấu trừ (*)</t>
  </si>
  <si>
    <t>các khoản lỗ tính thuế và ưu đãi thuế chưa sử dụng (*)</t>
  </si>
  <si>
    <t xml:space="preserve">Thu nhập thuế TNDN hoãn lại phát sinh từ việc hoàn </t>
  </si>
  <si>
    <t>nhập thuế thu nhập hoãn lại phải trả (*)</t>
  </si>
  <si>
    <t>CHI PHÍ SẢN XUẤT KINH DOANH THEO YẾU TỐ</t>
  </si>
  <si>
    <t xml:space="preserve"> - Chi phí nguyên liệu, vật liệu</t>
  </si>
  <si>
    <t>Chi phí nguyên liệu, vật liệu</t>
  </si>
  <si>
    <t xml:space="preserve"> + Vật liệu</t>
  </si>
  <si>
    <t xml:space="preserve"> + Nhiên liệu</t>
  </si>
  <si>
    <t xml:space="preserve"> + Phụ tùng</t>
  </si>
  <si>
    <t xml:space="preserve"> + Công cụ</t>
  </si>
  <si>
    <t xml:space="preserve"> - Chi phí nhân công</t>
  </si>
  <si>
    <t>Chi phí nhân công</t>
  </si>
  <si>
    <t xml:space="preserve"> + Lương, ăn ca</t>
  </si>
  <si>
    <t xml:space="preserve"> + BHXH, BHYT, KPCĐ</t>
  </si>
  <si>
    <t xml:space="preserve"> - Chi phí khấu hao TSCĐ</t>
  </si>
  <si>
    <t>Chi phí khấu hao TSCĐ</t>
  </si>
  <si>
    <t xml:space="preserve"> - Chi phí dịch vụ mua ngoài</t>
  </si>
  <si>
    <t>Chi phí dịch vụ mua ngoài</t>
  </si>
  <si>
    <t xml:space="preserve"> - Chi phí khác bằng tiền</t>
  </si>
  <si>
    <t>Chi phí khác bằng tiền</t>
  </si>
  <si>
    <t>NGHIỆP VỤ VÀ SỐ DƯ VỚI CÁC BÊN LIÊN QUAN</t>
  </si>
  <si>
    <t>Tiền và các khoản tương đương tiền cuối kỳ</t>
  </si>
  <si>
    <t>Trong năm Công ty đã có giao dịch với các bên liên quan như sau</t>
  </si>
  <si>
    <t>Mối quan hệ</t>
  </si>
  <si>
    <t>Các giao dịch không bằng tiền</t>
  </si>
  <si>
    <t>Góp vốn vào Công ty</t>
  </si>
  <si>
    <t>Mua tài sản bằng cách nhận các khoản nợ liên quan trực tiếp</t>
  </si>
  <si>
    <t>Liên kết</t>
  </si>
  <si>
    <t>Số liệu so sánh</t>
  </si>
  <si>
    <t>Số liệu so sánh là số liệu trên Báo cáo tài chính cho năm tài chính kết thúc ngày 31/12/2004 đã được Công ty ..... kiểm toán. Số liệu này đã được phân loại lại cho phù hợp để so sánh với số liệu năm nay.</t>
  </si>
  <si>
    <t>Hà Nội, ngày … tháng … năm 2005</t>
  </si>
  <si>
    <t>Người lập biểu</t>
  </si>
  <si>
    <t>Kế toán trưởng</t>
  </si>
  <si>
    <t>Người lập báo cáo</t>
  </si>
  <si>
    <t xml:space="preserve">Lưu chuyển tiền thuần trong kỳ </t>
  </si>
  <si>
    <t>Theo phương pháp trực tiếp</t>
  </si>
  <si>
    <t>07</t>
  </si>
  <si>
    <t>NHỮNG THÔNG TIN KHÁC</t>
  </si>
  <si>
    <t>VII</t>
  </si>
  <si>
    <t>Những thông tin khác</t>
  </si>
  <si>
    <t>Những khoản nợ tiềm tàng, khoản cam kết và những thông tin tài chính khác</t>
  </si>
  <si>
    <t>Những thông tin so sánh ( những thay đổi về thông tin năm trước)</t>
  </si>
  <si>
    <t>Số cuối năm</t>
  </si>
  <si>
    <t>- Tổng số nợ phải thu có gốc ngoại tệ trong  tổng số dư nợ tới cuối năm (USD)</t>
  </si>
  <si>
    <t>- Tổng số nợ quá hạn và mức độ quá hạn.</t>
  </si>
  <si>
    <t>- Tổng số nợ đang tranh chấp</t>
  </si>
  <si>
    <t xml:space="preserve">   lý do tranh chấp</t>
  </si>
  <si>
    <t>- Đánh giá của Ban giám đốc về khả năng  thu hồi các khoản nợ xấu</t>
  </si>
  <si>
    <t>Không có nợ xấu</t>
  </si>
  <si>
    <t>- Tổng Số nợ phải trả có gốc ngoại tệ trong tổng số dư nợ tới cuối kỳ (USD)</t>
  </si>
  <si>
    <t>-Thông tin về các bên liên quan</t>
  </si>
  <si>
    <t>Các bên liên quan</t>
  </si>
  <si>
    <t>Quyền biểu quyết</t>
  </si>
  <si>
    <t>Công ty TNHH Giao nhận vận chuyển Container Quốc tế</t>
  </si>
  <si>
    <t>Công ty con</t>
  </si>
  <si>
    <t>Công ty TNHH Container Miền Trung</t>
  </si>
  <si>
    <t>Công ty TNHH Toàn Cầu Xanh</t>
  </si>
  <si>
    <t>Công ty TNHH Tuyến TS</t>
  </si>
  <si>
    <t>Công ty liên doanh MSC</t>
  </si>
  <si>
    <t>Công ty liên doanh</t>
  </si>
  <si>
    <t>Đồng kiểm soát</t>
  </si>
  <si>
    <t>Một số chỉ tiêu đánh giá khái quát thực trạng tài chính và kết quả kinh doanh của doanh nghiệp</t>
  </si>
  <si>
    <t>Chỉ tiêu</t>
  </si>
  <si>
    <t>Đơn vị tính</t>
  </si>
  <si>
    <t>1. Bố trí cơ cấu tài sản và cơ cấu nguồn vốn</t>
  </si>
  <si>
    <t>1.1 Bố trí cơ cấu tài sản</t>
  </si>
  <si>
    <t xml:space="preserve"> - Tài sản dài hạn/Tổng tài sản</t>
  </si>
  <si>
    <t xml:space="preserve"> - Tài sản ngắn hạn/Tổng tài sản</t>
  </si>
  <si>
    <t>1.1 Bố trí cơ cấu vốn</t>
  </si>
  <si>
    <t xml:space="preserve"> - Nợ phải trả/Tổng nguồn vốn</t>
  </si>
  <si>
    <t xml:space="preserve"> - Nguồn vốn CSH/Tổng nguồn vốn</t>
  </si>
  <si>
    <t>2. Khả năng thanh toán</t>
  </si>
  <si>
    <t>2.1 Tổng Tài sản/Tổng nợ phải trả</t>
  </si>
  <si>
    <t>Lần</t>
  </si>
  <si>
    <t>2.2 Tổng Tài sản LD và đầu tư ngắn hạn/Tổng nợ ngắn hạn</t>
  </si>
  <si>
    <t>2.3 Tổng tiền và các khoản đầu tư tài chính ngắn hạn/Tổng nợ ngắn hạn</t>
  </si>
  <si>
    <t>2.4 Giá trị thuần của TSCD mua sắm bàng vay dài hạn hoặc nợ dài hạn/Tổng nợ dài hạn</t>
  </si>
  <si>
    <t>33b</t>
  </si>
  <si>
    <t>NGHIỆP VỤ VÀ SỐ DƯ VỚI CÁC ĐƠN VỊ TRỰC THUỘC TỔNG CÔNG TY VIGLACERA</t>
  </si>
  <si>
    <t>Doanh thu bán hàng</t>
  </si>
  <si>
    <t xml:space="preserve"> hoặc thông qua nghiệp vụ cho thuê tài chính</t>
  </si>
  <si>
    <t>- Công ty CP Cơ khí và Xây dựng Viglacera</t>
  </si>
  <si>
    <t>Cùng thuộc TCT</t>
  </si>
  <si>
    <t>Mua doanh nghiệp thông qua phát hành cổ phiếu</t>
  </si>
  <si>
    <t>- Công ty CP Viglacera Hạ Long 1</t>
  </si>
  <si>
    <t xml:space="preserve"> và các khoản tương đương tiền</t>
  </si>
  <si>
    <t>Phần giá trị tài sản và công nợ không phải là tiền và các khoản tương đương tiền</t>
  </si>
  <si>
    <t>Phải thu</t>
  </si>
  <si>
    <t>- Công ty CP Đại Thanh Viglacera</t>
  </si>
  <si>
    <t>- Công ty CP Tư vấn Viglacera</t>
  </si>
  <si>
    <t>- Công ty CP XNK Viglacera</t>
  </si>
  <si>
    <t>- Trường trung cấp nghề Viglacera</t>
  </si>
  <si>
    <t>Phải trả</t>
  </si>
  <si>
    <t>…</t>
  </si>
  <si>
    <t>- Công ty CP cơ khí và xây dựng Viglacera</t>
  </si>
  <si>
    <t>Các khoản tiền và tương đương tiền doanh nghiệp nắm giữ nhưng không được sử dụng</t>
  </si>
  <si>
    <t xml:space="preserve">- Công ty CP bao bì và má phanh Viglacera </t>
  </si>
  <si>
    <t>- Tổng Công ty Viglacera</t>
  </si>
  <si>
    <t>Công ty mẹ</t>
  </si>
  <si>
    <t xml:space="preserve">Mã số </t>
  </si>
  <si>
    <t>Năm 2011</t>
  </si>
  <si>
    <t>Năm 2010</t>
  </si>
  <si>
    <t>1.</t>
  </si>
  <si>
    <t>Tiền thu từ bán hàng, cung cấp dịch vụ và doanh thu khác</t>
  </si>
  <si>
    <t>2.</t>
  </si>
  <si>
    <t xml:space="preserve">Tiền chi trả người cung cấp hàng hóa và dịch vụ </t>
  </si>
  <si>
    <t>3.</t>
  </si>
  <si>
    <t>Tiền chi trả cho người lao động</t>
  </si>
  <si>
    <t>4.</t>
  </si>
  <si>
    <t>Tiền chi trả lãi vay</t>
  </si>
  <si>
    <t>5.</t>
  </si>
  <si>
    <t>Tiền chi nộp thuế thu nhập doanh nghiệp</t>
  </si>
  <si>
    <t>6.</t>
  </si>
  <si>
    <t>Tiền thu khác từ hoạt động kinh doanh</t>
  </si>
  <si>
    <t>7.</t>
  </si>
  <si>
    <t>Tiền chi khác cho hoạt động kinh doanh</t>
  </si>
  <si>
    <t>Tiền chi để mua sắm, XD TSCĐ và các TSDH khác</t>
  </si>
  <si>
    <t xml:space="preserve">Tiền thu từ thanh lý, nhượng bán TSCĐ và các TS dài hạn khác </t>
  </si>
  <si>
    <t>Tiền chi cho vay, mua các công cụ nợ của đơn vị khác</t>
  </si>
  <si>
    <t xml:space="preserve">Tiền thu hồi cho vay, bán lại các công cụ nợ của đơn vị khác </t>
  </si>
  <si>
    <t>Tiền chi đầu tư góp vốn vào đơn vị khác</t>
  </si>
  <si>
    <t>Tiền thu hồi đầu tư góp vốn vào đơn vị khác</t>
  </si>
  <si>
    <t>Tiền thu lãi cho vay, cổ tức và lợi nhuận được chia</t>
  </si>
  <si>
    <t>Tiền thu từ phát hành cố phiếu, nhận vốn góp của chủ sở hữu</t>
  </si>
  <si>
    <t>Tiền chi trả vốn góp  cho các chủ sở hữu, mua lại cổ phiếu của doanh nghiệp đã phát hành</t>
  </si>
  <si>
    <t>Tiền vay ngắn hạn, dài hạn nhận được</t>
  </si>
  <si>
    <t>Tiền chi trả nợ gốc vay</t>
  </si>
  <si>
    <t xml:space="preserve">Tiền chi trả nợ thuê tài chính </t>
  </si>
  <si>
    <t xml:space="preserve">Cổ tức, lợi nhuận đã trả cho chủ sở hữu </t>
  </si>
  <si>
    <t>Tiền và tương đương tiền cuối kỳ</t>
  </si>
  <si>
    <t>Phạm Minh Tuấn</t>
  </si>
  <si>
    <t xml:space="preserve"> - Ngân hàng Công thương Bãi Cháy</t>
  </si>
  <si>
    <t xml:space="preserve"> - Ngân hàng hàng hải Quảng Ninh</t>
  </si>
  <si>
    <t>Nguyên giá của TSCD bao gồm các TSCD đã khấu hao hết nhưng vẫn còn sử dụng với giá trị là: 152.715.059.136 đồng</t>
  </si>
  <si>
    <t xml:space="preserve"> - Dự án khu 28 Ha Hoành Bồ</t>
  </si>
  <si>
    <t xml:space="preserve"> - XD dự án khu 3 Hà Khẩu</t>
  </si>
  <si>
    <t>Lãi vay còn phải trả</t>
  </si>
  <si>
    <t>Dư Có TK 141 (Chi phí chưa thanh toán cho các đối tượng nội bộ Công ty)</t>
  </si>
  <si>
    <t xml:space="preserve"> - Ngân hàng Quốc tế Quảng Ninh</t>
  </si>
  <si>
    <t xml:space="preserve"> - Ngân hàng TM CP Sài Gòn - Hà Nội</t>
  </si>
  <si>
    <t xml:space="preserve"> - Ngân hàng VP bank - Chi nhánh Quảng Ninh</t>
  </si>
  <si>
    <t xml:space="preserve"> - Ngân hàng Ngoại thương Quảng Ninh - CN Hạ Long</t>
  </si>
  <si>
    <t>+ Vốn góp đầu kỳ</t>
  </si>
  <si>
    <t>+ Vốn góp cuối kỳ</t>
  </si>
  <si>
    <t>Giá vốn dịch vụ</t>
  </si>
  <si>
    <t xml:space="preserve">- Thuế thu nhập doanh nghiệp: Thuế suất 25% trên lợi nhuận thu được. </t>
  </si>
  <si>
    <t>Lợi nhuận trước thuế</t>
  </si>
  <si>
    <t>Thu nhập chịu thuế</t>
  </si>
  <si>
    <t xml:space="preserve"> - Chi phí khấu hao SCL</t>
  </si>
  <si>
    <t>- Trường Trung cấp nghề Viglacera</t>
  </si>
  <si>
    <t xml:space="preserve"> - Công ty CP Bá Hiến Viglacera</t>
  </si>
  <si>
    <t>- Công ty CP Hữu Hưng Viglacera</t>
  </si>
  <si>
    <t>- Công ty CP Đông Triều Viglacera</t>
  </si>
  <si>
    <t>Chuyển nhượng tài sản</t>
  </si>
  <si>
    <t>- Công ty CP Gạch Clinker Viglacera</t>
  </si>
  <si>
    <t>Số dư với các bên liên quan tại ngày 31/12/2011 như sau:</t>
  </si>
  <si>
    <t xml:space="preserve"> - Công ty Viglacera Hà Nội</t>
  </si>
  <si>
    <t xml:space="preserve">- Trường Trung cấp nghề Viglacera </t>
  </si>
  <si>
    <t xml:space="preserve">Tổng giám đốc </t>
  </si>
  <si>
    <t>Đinh Thị Thu Hằng                                         Phạm Minh Tuấn</t>
  </si>
  <si>
    <t>Đinh Thị Thu Hằng</t>
  </si>
  <si>
    <t>1. Tiền thu từ bán hàng, CCDV và doanh thu khác</t>
  </si>
  <si>
    <t>2. Tiền chi trả cho người cung cấp HH và dịch vụ</t>
  </si>
  <si>
    <t>3. Tiền chi trả cho người lao động</t>
  </si>
  <si>
    <t>4. Tiền chi trả lãi vay</t>
  </si>
  <si>
    <t>5. Tiền chi nộp thuế thu nhập doanh nghiệp</t>
  </si>
  <si>
    <t>6. Tiền thu khác từ hoạt động kinh doanh</t>
  </si>
  <si>
    <t>7. Tiền chi khác cho hoạt động kinh doanh</t>
  </si>
  <si>
    <t>Tổng giám đốc</t>
  </si>
  <si>
    <t xml:space="preserve"> - Phải thu khác (Dư Nợ TK 3388)</t>
  </si>
  <si>
    <t>Chi phí ban đầu của các mỏ đất sét</t>
  </si>
  <si>
    <t>CHI PHÍ TRẢ TRƯỚC NGẮN HẠN</t>
  </si>
  <si>
    <t>V</t>
  </si>
  <si>
    <t>01/01/2013</t>
  </si>
  <si>
    <t xml:space="preserve"> - Công ty CP Viglacera Đông Triều</t>
  </si>
  <si>
    <t>Phải thu về cổ phần hóa</t>
  </si>
  <si>
    <t>Receivables from customers</t>
  </si>
  <si>
    <t>Phải thu về cổ tức và lợi nhuận được chia</t>
  </si>
  <si>
    <t>Advance payment to suppliers</t>
  </si>
  <si>
    <t>Quỹ lương chi quá</t>
  </si>
  <si>
    <t>Internal receivables</t>
  </si>
  <si>
    <t xml:space="preserve"> - Phải thu khác (Dư Nợ TK 3383)</t>
  </si>
  <si>
    <t>Hàng mua đang đi đường</t>
  </si>
  <si>
    <t>Goods in transit</t>
  </si>
  <si>
    <t>Hàng hóa bất động sản</t>
  </si>
  <si>
    <t>* Giá trị hoàn nhập dự phòng giảm giá HTK trong năm</t>
  </si>
  <si>
    <t>* Provision added back during the year</t>
  </si>
  <si>
    <t>* Giá trị hàng tồn kho dùng để thế chấp cho các khoản nợ</t>
  </si>
  <si>
    <t>* Inventory on mortgage for loans</t>
  </si>
  <si>
    <t>* Lý do trích thêm hoặc hoàn nhập dự phòng giảm giá HTK</t>
  </si>
  <si>
    <t>* Reasons for more provision or add back</t>
  </si>
  <si>
    <t>THUẾ VÀ CÁC KHOẢN PHẢI THU NHÀ NƯỚC</t>
  </si>
  <si>
    <t xml:space="preserve"> - Thuế thu GTGT hàng bán nộp thừa</t>
  </si>
  <si>
    <t xml:space="preserve"> - Thuế thu xuất nhập khẩu</t>
  </si>
  <si>
    <t xml:space="preserve"> - Thuế thu nhập doanh nghiệp</t>
  </si>
  <si>
    <t xml:space="preserve"> - Tiền thuê đất, thuế đất</t>
  </si>
  <si>
    <t xml:space="preserve"> - Thuế khác</t>
  </si>
  <si>
    <t xml:space="preserve"> - Các khoản khác phải thu Nhà Nước</t>
  </si>
  <si>
    <t xml:space="preserve"> - Tài sản thiếu chờ xử lý</t>
  </si>
  <si>
    <t>Số dư đầu năm</t>
  </si>
  <si>
    <t xml:space="preserve"> -  Thuê tài chính trong năm</t>
  </si>
  <si>
    <t>Giá trị thương hiệu Viglacera</t>
  </si>
  <si>
    <t>Lợi thế mỏ sét</t>
  </si>
  <si>
    <t xml:space="preserve">TĂNG, GIẢM BẤT ĐỘNG SẢN ĐẦU TƯ </t>
  </si>
  <si>
    <t>Increase/ decrease in invested immovable properties</t>
  </si>
  <si>
    <t>Số</t>
  </si>
  <si>
    <t>Tăng</t>
  </si>
  <si>
    <t>Giảm</t>
  </si>
  <si>
    <t>Opening</t>
  </si>
  <si>
    <t>Increase</t>
  </si>
  <si>
    <t>Decrease</t>
  </si>
  <si>
    <t>Closing</t>
  </si>
  <si>
    <t>đầu kỳ</t>
  </si>
  <si>
    <t>trong kỳ</t>
  </si>
  <si>
    <t>cuối kỳ</t>
  </si>
  <si>
    <t>balance</t>
  </si>
  <si>
    <t>I.  Nguyên giá BĐS đầu tư</t>
  </si>
  <si>
    <t>Quyền sử dụng đất</t>
  </si>
  <si>
    <t>Land use right</t>
  </si>
  <si>
    <t>Nhà</t>
  </si>
  <si>
    <t>Nhà và quyền sử dụng đất</t>
  </si>
  <si>
    <t>Buildings and land use right</t>
  </si>
  <si>
    <t>II.  Giá trị hao mòn lũy kế</t>
  </si>
  <si>
    <t>III.  Giá trị còn lại</t>
  </si>
  <si>
    <t>Thuyết minh số liệu và giải trình khác theo yêu cầu của Chuẩn mực 05</t>
  </si>
  <si>
    <t>Explanation and other description as required by Standard 05</t>
  </si>
  <si>
    <t>Đầu tư dài hạn khác</t>
  </si>
  <si>
    <t xml:space="preserve"> - Provision for devaluation of securities</t>
  </si>
  <si>
    <t>Dự phòng giảm giá đầu tư dài hạn</t>
  </si>
  <si>
    <t>Other investments</t>
  </si>
  <si>
    <t>Net financial investments</t>
  </si>
  <si>
    <t>Chi phí công cụ dụng cụ chờ phân bổ</t>
  </si>
  <si>
    <t>Các khoản chi phí khác</t>
  </si>
  <si>
    <t>Vay ngắn hạn ngân hàng</t>
  </si>
  <si>
    <t>Ngân hàng Công thương Bãi Cháy</t>
  </si>
  <si>
    <t>Ngân hàng NN&amp;PTNT Bãi Cháy</t>
  </si>
  <si>
    <t>Ngân hàng Ngoại thương Bãi Cháy</t>
  </si>
  <si>
    <t>Ngân hàng Vibank Quảng Ninh</t>
  </si>
  <si>
    <t>Ngân hàng BIDV Bãi Cháy</t>
  </si>
  <si>
    <t>Ngân hàng VPBank Quảng Ninh</t>
  </si>
  <si>
    <t>Ngân hàng TMCP Quân đội Quảng Ninh</t>
  </si>
  <si>
    <t>Vay ngắn hạn đối tượng khác</t>
  </si>
  <si>
    <t>Ngân hàng Ngoại thương Quảng Ninh</t>
  </si>
  <si>
    <t>Công ty cho thuê tài chính NH Ngoại thương</t>
  </si>
  <si>
    <t>Ngân hàng Ngoại thương Cầu Giấy</t>
  </si>
  <si>
    <t>Ngân hàng Hàng hải Quảng Ninh</t>
  </si>
  <si>
    <t>Công ty cho thuê tài chính NH Công thương VN</t>
  </si>
  <si>
    <t>Ngân hàng SHB Quảng Ninh</t>
  </si>
  <si>
    <t>Quyết toán thuế của Công ty sẽ chịu sự kiểm tra của cơ quan thuế. Do việc áp dụng luật và các qui định về thuế đối với nhiều loại giao dịch khác nhau có thể được giải thích theo nhiều cách khác nhau, số thuế được trình bày trên Báo cáo tài chính có thể bị thay đổi theo quyết định của cơ quan thuế.</t>
  </si>
  <si>
    <t>Trích trước chi phí hoàn nguyên các mỏ sét</t>
  </si>
  <si>
    <t>Trích trước tiền ăn ca</t>
  </si>
  <si>
    <t>Trích trước chi phí sửa chữa lớn tài sản cố định</t>
  </si>
  <si>
    <t>Trích trước chi phí hỗ trợ tiêu thụ, khảo sát TT</t>
  </si>
  <si>
    <t xml:space="preserve"> - Cá nhân và tổ chức khác</t>
  </si>
  <si>
    <t xml:space="preserve"> - Ngân hàng ĐT&amp;PT Quảng Ninh</t>
  </si>
  <si>
    <t>Công ty cho thuê tài chính - NHNTVN</t>
  </si>
  <si>
    <t>Công ty cho thuê tài chính - NHCTVN</t>
  </si>
  <si>
    <t xml:space="preserve"> - Thanh lý theo TT45</t>
  </si>
  <si>
    <t xml:space="preserve">Chi phí phải trả khác( trích trước phí kiểm toán) </t>
  </si>
  <si>
    <t>Các khoản đầu tư khác là các khoản tiền gửi ngân hàng có kỳ hạn là 1 tháng tại các ngân hàng theo từng hợp đồng cụ thể như sau:</t>
  </si>
  <si>
    <t>Hợp đồng số 01/2011/Vietcombank ngày 7/12/2011, thời hạn gửi 1 tháng, số tiền 5.000.000.000 đồng, lãi xuất 14%/năm.</t>
  </si>
  <si>
    <t>Hợp đồng số 02/2011/Vietcombank ngày 9/12/2011, thời hạn gửi 1 tháng, số tiền 3.000.000.000 đồng, lãi xuất 14%/năm.</t>
  </si>
  <si>
    <t>Hợp đồng số 01/2011/VPbank ngày 5/12/2011, thời hạn gửi 1 tháng, số tiền 5.000.000.000 đồng, lãi xuất 14%/năm.</t>
  </si>
  <si>
    <t>Hợp đồng số 0612/2011/HDTG với ngân hàng BIDV Bãi Cháy ngày 6/12/2011, thời hạn gửi 1 tháng, số tiền 3.000.000.000 đồng, lãi xuất 14%/năm.</t>
  </si>
  <si>
    <t>Sổ tiết kiệm gửi tại ngân hàng Công thương Bãi Cháy, thời hạn gửi 1 tháng từ ngày 13/12/2011, số tiền 3.000.000.000 đồng, lãi xuất 14%/năm.</t>
  </si>
  <si>
    <t>Hợp đồng số 0107/2011 với ngân hàng Hàng hải Quảng Ninh ngày 7/12/2011, thời hạn gửi 1 tháng, số tiền 2.000.000.000 đồng, lãi xuất 14%/năm.</t>
  </si>
  <si>
    <t>Trái phiếu đầu tư ngắn hạn (chi tiết cho từng loại trái phiếu)</t>
  </si>
  <si>
    <t>Đầu tư ngắn hạn khác (Tiền gửi có kỳ hạn)</t>
  </si>
  <si>
    <t>Lí do thay đổi đối với từng khoản đầu tư/cổ phiếu/ trái phiếu:</t>
  </si>
  <si>
    <t>- Về số lượng</t>
  </si>
  <si>
    <t>- Về giá trị</t>
  </si>
  <si>
    <t>Short-term receivables</t>
  </si>
  <si>
    <t>&amp; architectures</t>
  </si>
  <si>
    <t>&amp; equipments</t>
  </si>
  <si>
    <t>means</t>
  </si>
  <si>
    <t>tools</t>
  </si>
  <si>
    <t>Thông tin chi tiết về các công ty con của Công ty tại     như sau</t>
  </si>
  <si>
    <t>Tên công ty con</t>
  </si>
  <si>
    <t>Nơi thành lập và hoạt động</t>
  </si>
  <si>
    <t>Tỷ lệ lợi ích</t>
  </si>
  <si>
    <t>Tỷ lệ quyền biểu quyết</t>
  </si>
  <si>
    <t>Hoạt động kinh doanh</t>
  </si>
  <si>
    <t>- Công ty</t>
  </si>
  <si>
    <t>Lí do thay đổi đối với từng khoản đầu tư vào công ty liên kết</t>
  </si>
  <si>
    <t>Thông tin chi tiết về các Công ty liên kết của Công ty đến ngày 31/3/2013 như sau:</t>
  </si>
  <si>
    <t xml:space="preserve">Tên công ty </t>
  </si>
  <si>
    <t>TL biểu quyết</t>
  </si>
  <si>
    <t>- Công ty CP gạch Clinker</t>
  </si>
  <si>
    <t>Quảng Ninh</t>
  </si>
  <si>
    <t>Chưa xác định</t>
  </si>
  <si>
    <t>Sản xuất VLXD</t>
  </si>
  <si>
    <t>Tại thời điểm 31/03/2013, Công ty CP Viglacera Hạ Long chưa có quyền kiểm soát Công ty CP Gạch Clinker Viglacera do quá trình đầu tư chưa kết thúc. Quyền kiểm soát về các chính sách hoạt động, bổ nhiệm, bãi nhiệm đối với các chức vụ chủ chốt của Công ty ngày do Tổng Công ty Viglacera thực hiện.</t>
  </si>
  <si>
    <t>Thông tin chi tiết về các khoản đầu tư dài hạn khác của Công ty đến ngày 31/03/2013 như sau:</t>
  </si>
  <si>
    <t>- Công ty TM Viglacera</t>
  </si>
  <si>
    <t>Hà nội</t>
  </si>
  <si>
    <t>Kinh doanh thương mại</t>
  </si>
  <si>
    <t xml:space="preserve"> - Công ty CP Can Lộc</t>
  </si>
  <si>
    <t>Nghệ An</t>
  </si>
  <si>
    <t>Đầu tư vào công ty liên doanh</t>
  </si>
  <si>
    <t>Lí do thay đổi đối với từng khoản đầu tư vào công ty liên doanh</t>
  </si>
  <si>
    <t>- Đầu tư cổ phiếu</t>
  </si>
  <si>
    <t>- Đầu tư trái phiếu</t>
  </si>
  <si>
    <t>- Đầu tư tín phiếu, kỳ phiếu</t>
  </si>
  <si>
    <t>- Cho vay dài hạn</t>
  </si>
  <si>
    <t>- Đầu tư dài hạn khác</t>
  </si>
  <si>
    <t>Lí do thay đổi đối với từng khoản đầu tư khác</t>
  </si>
  <si>
    <t>Chi tiết vốn góp</t>
  </si>
  <si>
    <t>Số vốn cam kết góp</t>
  </si>
  <si>
    <t>Số vốn đã góp</t>
  </si>
  <si>
    <t>Số vốn còn phải góp</t>
  </si>
  <si>
    <t>Payable to suppliers</t>
  </si>
  <si>
    <t>Khoản vay Ngân hàng công thương Việt Nam theo hợp đồng tín dụng số 28/2011/HDTD ngày 20/4/2011. Hạn mức cho vay là 70.000.000.000VND; Thời hạn duy trì hạn mức cho vay đến ngày 31/12/2012; Thời hạn cho vay cụ thể mỗi lần giải ngân ghi trên từng giấy nhận nợ; Lãi suất cho vay thả nổi</t>
  </si>
  <si>
    <t>Khoản vay Ngân hàng ngoại thương Việt Nam - CN Hạ Long theo hợp đồng tín dụng số 2011/HM/VHL ngày /7/2011. Hạn mức cho vay là 50.000.000.000VND; Thời hạn duy trì hạn mức cho vay đến tháng 7/2012; Thời hạn cho vay 5 tháng ghi trên từng giấy nhận nợ; Lãi suất cho vay được áp dụng theo mức lãi suất cho vay của chi nhánh Ngân hàng TMCP Ngoại thương Hạ Long tại thời điểm nhận nợ cho từng giấy nhận nợ và được tự động điều chỉnh theo mức lãi suất của CN Ngân hàng TMCP Ngoại thương Hạ Long từng thời kỳ.</t>
  </si>
  <si>
    <t>Khoản vay Ngân hàng Đầu tư và Phát triển  - CN Quảng Ninh theo hợp đồng tín dụng số 01/2011/HD ngày 10/5/2011. Hạn mức cho vay là 90.000.000.000VND; Thời hạn duy trì hạn mức cho vay đến ngày 30/06/2012; Thời hạn cho vay cụ thể mỗi lần giải ngân ghi trên từng giấy nhận nợ; Lãi suất được xác định theo từng hợp đồng cụ thể theo chế độ lãi suất của Ngân hàng từng thời kỳ.</t>
  </si>
  <si>
    <t>Khoản vay Ngân hàng TMCP Quốc tế Việt Nam  - CN Quảng Ninh theo hợp đồng tín dụng số 0641/HDTD2 - VIB10 ngày 27/12/2010. Hạn mức cho vay là 15.000.000.000VND; Thời hạn duy trì hạn mức cho vay 12 tháng từ ngày 27/12/2010 đến ngày 27/12/2011; Thời hạn cho vay áp dụng tại thời điểm giải ngân, bằng lãi suất điều chuyeenr vốn kinh doanh kỳ hạn tương ứng với kỳ hạn điều chỉnh lãi suất VND của VIB + biên độ lãi suất tối thiểu 1,2%/năm.</t>
  </si>
  <si>
    <t>Taxes and payables to the State budget</t>
  </si>
  <si>
    <t xml:space="preserve"> - Value added tax</t>
  </si>
  <si>
    <t>Các khoản nợ thuê tài chính</t>
  </si>
  <si>
    <t xml:space="preserve">Thời hạn </t>
  </si>
  <si>
    <t>Tổng khoản phải thanh toán tiền thuê tài chính</t>
  </si>
  <si>
    <t>Trả tiền thuê tài chính</t>
  </si>
  <si>
    <t>Trả nợ gốc</t>
  </si>
  <si>
    <t>Từ 1 năm trở xuống</t>
  </si>
  <si>
    <t>Từ 1 năm đến 5 năm</t>
  </si>
  <si>
    <t>Trên 5 năm</t>
  </si>
  <si>
    <t>TÀI SẢN THUẾ THU NHẬP HOÃN LẠI VÀ THUẾ THU NHẬP HOÃN LẠI PHẢI TRẢ</t>
  </si>
  <si>
    <t>a)</t>
  </si>
  <si>
    <t>Tài sản thuế thu nhập hoãn lại</t>
  </si>
  <si>
    <t xml:space="preserve">Tài sản thuế thu nhập hoãn lại liên quan đến khoản </t>
  </si>
  <si>
    <t>chênh lệch tạm thời được khấu trừ</t>
  </si>
  <si>
    <t>lỗ tính thuế chưa sử dụng</t>
  </si>
  <si>
    <t>ưu đãi tính thuế chưa sử dụng</t>
  </si>
  <si>
    <t xml:space="preserve">Khoản hoàn nhập tài sản thuế thu nhập hoãn lại </t>
  </si>
  <si>
    <t>đã được ghi nhận từ các năm trước</t>
  </si>
  <si>
    <t xml:space="preserve">Tài sản thuế thu nhập hoãn </t>
  </si>
  <si>
    <t>b)</t>
  </si>
  <si>
    <t>Thuế thu nhập hoãn lại phải trả</t>
  </si>
  <si>
    <t>Thuế thu nhập hoãn lại phải trả phát sinh từ các khoản</t>
  </si>
  <si>
    <t xml:space="preserve"> chênh lệch tạm thời chịu thuế</t>
  </si>
  <si>
    <t xml:space="preserve">Khoản hoàn nhập thuế thu nhập hoãn lại phải trả </t>
  </si>
  <si>
    <t>VỐN CHỦ SỞ HỮU</t>
  </si>
  <si>
    <t>Vốn chủ sở hữu</t>
  </si>
  <si>
    <t>18.1</t>
  </si>
  <si>
    <t>Bảng đối chiếu biến động của vốn chủ sở hữu</t>
  </si>
  <si>
    <t>Đơn vị tính: VND</t>
  </si>
  <si>
    <t>Bảng đối chiếu biến động của Vốn chủ sở hữu</t>
  </si>
  <si>
    <t>Vốn góp</t>
  </si>
  <si>
    <t>Thặng dư vốn cổ phần</t>
  </si>
  <si>
    <t>Chênh lệch tỷ giá hối đoái</t>
  </si>
  <si>
    <t>Quỹ đầu tư phát triển</t>
  </si>
  <si>
    <t>Quỹ dự phòng tài chính</t>
  </si>
  <si>
    <t>Lợi nhuận sau thuế chưa phân phối</t>
  </si>
  <si>
    <t>Quỹ khác thuộc vốn chủ sở hữu</t>
  </si>
  <si>
    <t>Quỹ đầu tư, phát triển</t>
  </si>
  <si>
    <t>Số dư cuối năm trước</t>
  </si>
  <si>
    <t>1 Số dư đầu kỳ</t>
  </si>
  <si>
    <t>Tăng vốn trong năm trước</t>
  </si>
  <si>
    <t>2 Số tăng trong kỳ</t>
  </si>
  <si>
    <t>Lãi trong năm trước</t>
  </si>
  <si>
    <t>Tăng khác</t>
  </si>
  <si>
    <t>Phân phối lợi nhuận</t>
  </si>
  <si>
    <t xml:space="preserve"> -  ___</t>
  </si>
  <si>
    <t>Lỗ trong năm trước</t>
  </si>
  <si>
    <t>3 Số giảm trong kỳ</t>
  </si>
  <si>
    <t>Giảm khác</t>
  </si>
  <si>
    <t>Số dư đầu kỳ</t>
  </si>
  <si>
    <t>4 Số cuối kỳ</t>
  </si>
  <si>
    <t>Tăng vốn trong kỳ</t>
  </si>
  <si>
    <t>Lãi trong kỳ</t>
  </si>
  <si>
    <t>Trích lập các quỹ</t>
  </si>
  <si>
    <t>Trả thù lao HĐQT, BKS</t>
  </si>
  <si>
    <t>Trả cổ tức</t>
  </si>
  <si>
    <t>18.2</t>
  </si>
  <si>
    <t>18.4</t>
  </si>
  <si>
    <t>18.5</t>
  </si>
  <si>
    <t>Chi phí sản xuất kinh doanh theo yếu tố</t>
  </si>
  <si>
    <t>SL trên BCKT 6T/2010</t>
  </si>
  <si>
    <t>Số liệu so sánh là số liệu trên Biên bản kiểm toán nhà nước về Báo cáo tài chính năm 2010 đã được kiểm tra. Số liệu này đã được phân loại phù hợp để so sánh.</t>
  </si>
  <si>
    <t>Giám đốc</t>
  </si>
  <si>
    <t>Báo cáo tài chính hợp nhất</t>
  </si>
  <si>
    <t xml:space="preserve">Phân bổ lợi thế thương mại </t>
  </si>
  <si>
    <t>Quý 3 năm 2013</t>
  </si>
  <si>
    <t>Hạ Long, ngày 13 tháng 11 năm 2013</t>
  </si>
  <si>
    <t xml:space="preserve">Báo cáo tài chính hợp nhất </t>
  </si>
  <si>
    <t>QUÝ 3 NĂM 2013</t>
  </si>
  <si>
    <t>BÁO CÁO LƯU CHUYỂN TIỀN TỆ HỢP NHẤT</t>
  </si>
  <si>
    <t>30/09/2013</t>
  </si>
  <si>
    <t>Website</t>
  </si>
  <si>
    <t>Clinker</t>
  </si>
  <si>
    <t>- Dự án Clinker</t>
  </si>
  <si>
    <t xml:space="preserve">- Công trình nhà máy ngói Đông Triều </t>
  </si>
  <si>
    <t>30/09/2012</t>
  </si>
  <si>
    <t>09 tháng năm 2013</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</si>
</sst>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
    <numFmt numFmtId="167" formatCode="########"/>
    <numFmt numFmtId="168" formatCode="#,##0_ ;\-#,##0\ "/>
    <numFmt numFmtId="169" formatCode="\ ###\ ###\ ###\ ###\ ###"/>
    <numFmt numFmtId="170" formatCode="[$-1010000]d/m/yyyy;@"/>
    <numFmt numFmtId="171" formatCode="0.0"/>
  </numFmts>
  <fonts count="80">
    <font>
      <sz val="10"/>
      <name val="Arial"/>
      <family val="0"/>
    </font>
    <font>
      <sz val="10"/>
      <name val="Times New Roman"/>
      <family val="1"/>
    </font>
    <font>
      <b/>
      <sz val="10"/>
      <name val="Times New Roman"/>
      <family val="1"/>
    </font>
    <font>
      <b/>
      <sz val="14"/>
      <name val="Times New Roman"/>
      <family val="1"/>
    </font>
    <font>
      <sz val="8"/>
      <name val="Arial"/>
      <family val="0"/>
    </font>
    <font>
      <i/>
      <sz val="10"/>
      <name val="Times New Roman"/>
      <family val="1"/>
    </font>
    <font>
      <b/>
      <sz val="11"/>
      <name val="Times New Roman"/>
      <family val="1"/>
    </font>
    <font>
      <sz val="11"/>
      <name val="Times New Roman"/>
      <family val="1"/>
    </font>
    <font>
      <sz val="12"/>
      <name val=".VnTime"/>
      <family val="0"/>
    </font>
    <font>
      <b/>
      <i/>
      <sz val="11"/>
      <name val="Times New Roman"/>
      <family val="1"/>
    </font>
    <font>
      <i/>
      <sz val="11"/>
      <name val="Times New Roman"/>
      <family val="1"/>
    </font>
    <font>
      <sz val="11"/>
      <color indexed="9"/>
      <name val="Times New Roman"/>
      <family val="1"/>
    </font>
    <font>
      <sz val="10"/>
      <name val=".VnArial"/>
      <family val="0"/>
    </font>
    <font>
      <b/>
      <sz val="10"/>
      <color indexed="8"/>
      <name val="Times New Roman"/>
      <family val="1"/>
    </font>
    <font>
      <sz val="10"/>
      <color indexed="8"/>
      <name val="Times New Roman"/>
      <family val="1"/>
    </font>
    <font>
      <sz val="9.5"/>
      <name val="Times New Roman"/>
      <family val="1"/>
    </font>
    <font>
      <sz val="9"/>
      <name val="Times New Roman"/>
      <family val="1"/>
    </font>
    <font>
      <sz val="11"/>
      <color indexed="10"/>
      <name val="Times New Roman"/>
      <family val="1"/>
    </font>
    <font>
      <i/>
      <sz val="10"/>
      <color indexed="8"/>
      <name val="Times New Roman"/>
      <family val="1"/>
    </font>
    <font>
      <i/>
      <sz val="11"/>
      <color indexed="10"/>
      <name val="Times New Roman"/>
      <family val="1"/>
    </font>
    <font>
      <b/>
      <sz val="8"/>
      <name val="Times New Roman"/>
      <family val="1"/>
    </font>
    <font>
      <b/>
      <sz val="9.5"/>
      <name val="Times New Roman"/>
      <family val="1"/>
    </font>
    <font>
      <b/>
      <i/>
      <sz val="9.5"/>
      <name val="Times New Roman"/>
      <family val="1"/>
    </font>
    <font>
      <b/>
      <i/>
      <sz val="10"/>
      <name val="Times New Roman"/>
      <family val="1"/>
    </font>
    <font>
      <sz val="9.5"/>
      <color indexed="10"/>
      <name val="Times New Roman"/>
      <family val="1"/>
    </font>
    <font>
      <b/>
      <sz val="9"/>
      <name val="Times New Roman"/>
      <family val="1"/>
    </font>
    <font>
      <sz val="10"/>
      <color indexed="10"/>
      <name val="Times New Roman"/>
      <family val="1"/>
    </font>
    <font>
      <sz val="10"/>
      <name val=".VnTime"/>
      <family val="2"/>
    </font>
    <font>
      <b/>
      <sz val="8"/>
      <name val="Tahoma"/>
      <family val="0"/>
    </font>
    <font>
      <b/>
      <sz val="10.5"/>
      <name val="Times New Roman"/>
      <family val="1"/>
    </font>
    <font>
      <u val="single"/>
      <sz val="10"/>
      <color indexed="12"/>
      <name val="Arial"/>
      <family val="0"/>
    </font>
    <font>
      <u val="single"/>
      <sz val="10"/>
      <color indexed="36"/>
      <name val="Arial"/>
      <family val="0"/>
    </font>
    <font>
      <sz val="10.5"/>
      <name val="Times New Roman"/>
      <family val="1"/>
    </font>
    <font>
      <sz val="9"/>
      <color indexed="9"/>
      <name val="Times New Roman"/>
      <family val="1"/>
    </font>
    <font>
      <b/>
      <i/>
      <sz val="9"/>
      <name val="Times New Roman"/>
      <family val="1"/>
    </font>
    <font>
      <sz val="9"/>
      <color indexed="10"/>
      <name val="Times New Roman"/>
      <family val="1"/>
    </font>
    <font>
      <b/>
      <sz val="10"/>
      <color indexed="10"/>
      <name val="Times New Roman"/>
      <family val="1"/>
    </font>
    <font>
      <i/>
      <sz val="9"/>
      <color indexed="10"/>
      <name val="Times New Roman"/>
      <family val="1"/>
    </font>
    <font>
      <i/>
      <sz val="9"/>
      <name val="Times New Roman"/>
      <family val="1"/>
    </font>
    <font>
      <sz val="8"/>
      <name val="Tahoma"/>
      <family val="0"/>
    </font>
    <font>
      <b/>
      <sz val="11"/>
      <color indexed="9"/>
      <name val="Times New Roman"/>
      <family val="1"/>
    </font>
    <font>
      <b/>
      <sz val="12"/>
      <name val="Times New Roman"/>
      <family val="1"/>
    </font>
    <font>
      <sz val="8"/>
      <name val="Times New Roman"/>
      <family val="1"/>
    </font>
    <font>
      <b/>
      <sz val="11"/>
      <color indexed="10"/>
      <name val="Times New Roman"/>
      <family val="1"/>
    </font>
    <font>
      <i/>
      <sz val="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hair"/>
    </border>
    <border>
      <left style="thin"/>
      <right style="thin"/>
      <top style="thin"/>
      <bottom style="hair"/>
    </border>
    <border>
      <left style="thin"/>
      <right style="double"/>
      <top style="thin"/>
      <bottom style="hair"/>
    </border>
    <border>
      <left style="double"/>
      <right style="thin"/>
      <top style="hair"/>
      <bottom style="hair"/>
    </border>
    <border>
      <left style="thin"/>
      <right style="thin"/>
      <top style="hair"/>
      <bottom style="hair"/>
    </border>
    <border>
      <left style="thin"/>
      <right style="double"/>
      <top style="hair"/>
      <bottom style="hair"/>
    </border>
    <border>
      <left style="double"/>
      <right style="thin"/>
      <top style="hair"/>
      <bottom style="double"/>
    </border>
    <border>
      <left style="thin"/>
      <right style="thin"/>
      <top style="hair"/>
      <bottom style="double"/>
    </border>
    <border>
      <left style="thin"/>
      <right style="double"/>
      <top style="hair"/>
      <bottom style="double"/>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style="medium"/>
      <top style="hair"/>
      <bottom style="hair"/>
    </border>
    <border>
      <left>
        <color indexed="63"/>
      </left>
      <right>
        <color indexed="63"/>
      </right>
      <top style="thin"/>
      <bottom style="double"/>
    </border>
    <border>
      <left>
        <color indexed="63"/>
      </left>
      <right style="double"/>
      <top style="hair"/>
      <bottom style="hair"/>
    </border>
    <border>
      <left style="thin"/>
      <right style="thin"/>
      <top style="hair"/>
      <bottom>
        <color indexed="63"/>
      </bottom>
    </border>
    <border>
      <left style="thin"/>
      <right style="thin"/>
      <top>
        <color indexed="63"/>
      </top>
      <bottom style="hair"/>
    </border>
    <border>
      <left>
        <color indexed="63"/>
      </left>
      <right>
        <color indexed="63"/>
      </right>
      <top style="double"/>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hair"/>
    </border>
    <border>
      <left>
        <color indexed="63"/>
      </left>
      <right>
        <color indexed="63"/>
      </right>
      <top style="hair"/>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31"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30"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8" fillId="0" borderId="0">
      <alignment/>
      <protection/>
    </xf>
    <xf numFmtId="0" fontId="12" fillId="0" borderId="0">
      <alignment/>
      <protection/>
    </xf>
    <xf numFmtId="0" fontId="8" fillId="0" borderId="0">
      <alignment/>
      <protection/>
    </xf>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74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165" fontId="1" fillId="0" borderId="0" xfId="42" applyNumberFormat="1" applyFont="1" applyAlignment="1">
      <alignment/>
    </xf>
    <xf numFmtId="0" fontId="2" fillId="0" borderId="10" xfId="0" applyFont="1" applyBorder="1" applyAlignment="1">
      <alignment horizontal="center"/>
    </xf>
    <xf numFmtId="0" fontId="2" fillId="0" borderId="11" xfId="0" applyFont="1" applyBorder="1" applyAlignment="1">
      <alignment horizontal="center"/>
    </xf>
    <xf numFmtId="165" fontId="2" fillId="0" borderId="11" xfId="42" applyNumberFormat="1" applyFont="1" applyBorder="1" applyAlignment="1">
      <alignment horizontal="center"/>
    </xf>
    <xf numFmtId="165" fontId="2" fillId="0" borderId="12" xfId="42" applyNumberFormat="1" applyFont="1" applyBorder="1" applyAlignment="1">
      <alignment horizontal="center"/>
    </xf>
    <xf numFmtId="0" fontId="2" fillId="0" borderId="13" xfId="0" applyFont="1" applyBorder="1" applyAlignment="1">
      <alignment/>
    </xf>
    <xf numFmtId="0" fontId="2" fillId="0" borderId="14" xfId="0" applyFont="1" applyBorder="1" applyAlignment="1">
      <alignment/>
    </xf>
    <xf numFmtId="0" fontId="1" fillId="0" borderId="14" xfId="0" applyFont="1" applyBorder="1" applyAlignment="1">
      <alignment/>
    </xf>
    <xf numFmtId="165" fontId="1" fillId="0" borderId="14" xfId="42" applyNumberFormat="1" applyFont="1" applyBorder="1" applyAlignment="1">
      <alignment/>
    </xf>
    <xf numFmtId="165" fontId="1" fillId="0" borderId="15" xfId="42" applyNumberFormat="1" applyFont="1" applyBorder="1" applyAlignment="1">
      <alignment/>
    </xf>
    <xf numFmtId="0" fontId="2" fillId="0" borderId="16" xfId="0" applyFont="1" applyBorder="1" applyAlignment="1">
      <alignment/>
    </xf>
    <xf numFmtId="0" fontId="1" fillId="0" borderId="17" xfId="0" applyFont="1" applyBorder="1" applyAlignment="1">
      <alignment/>
    </xf>
    <xf numFmtId="165" fontId="1" fillId="0" borderId="17" xfId="42" applyNumberFormat="1" applyFont="1" applyBorder="1" applyAlignment="1">
      <alignment/>
    </xf>
    <xf numFmtId="165" fontId="1" fillId="0" borderId="18" xfId="42" applyNumberFormat="1" applyFont="1" applyBorder="1" applyAlignment="1">
      <alignment/>
    </xf>
    <xf numFmtId="0" fontId="1" fillId="0" borderId="16" xfId="0" applyFont="1" applyBorder="1" applyAlignment="1">
      <alignment/>
    </xf>
    <xf numFmtId="0" fontId="1" fillId="0" borderId="19" xfId="0" applyFont="1" applyBorder="1" applyAlignment="1">
      <alignment/>
    </xf>
    <xf numFmtId="0" fontId="1" fillId="0" borderId="20" xfId="0" applyFont="1" applyBorder="1" applyAlignment="1">
      <alignment/>
    </xf>
    <xf numFmtId="165" fontId="1" fillId="0" borderId="20" xfId="42" applyNumberFormat="1" applyFont="1" applyBorder="1" applyAlignment="1">
      <alignment/>
    </xf>
    <xf numFmtId="165" fontId="1" fillId="0" borderId="21" xfId="42" applyNumberFormat="1" applyFont="1" applyBorder="1" applyAlignment="1">
      <alignment/>
    </xf>
    <xf numFmtId="0" fontId="2" fillId="0" borderId="17" xfId="0" applyFont="1" applyBorder="1" applyAlignment="1">
      <alignment horizontal="center"/>
    </xf>
    <xf numFmtId="0" fontId="1" fillId="0" borderId="17" xfId="0" applyFont="1" applyBorder="1" applyAlignment="1">
      <alignment horizontal="center"/>
    </xf>
    <xf numFmtId="0" fontId="1" fillId="0" borderId="20" xfId="0" applyFont="1" applyBorder="1" applyAlignment="1">
      <alignment horizontal="center"/>
    </xf>
    <xf numFmtId="165" fontId="2" fillId="0" borderId="0" xfId="42" applyNumberFormat="1" applyFont="1" applyAlignment="1">
      <alignment/>
    </xf>
    <xf numFmtId="0" fontId="1" fillId="0" borderId="13" xfId="0" applyFont="1" applyBorder="1" applyAlignment="1">
      <alignment/>
    </xf>
    <xf numFmtId="0" fontId="1" fillId="0" borderId="14" xfId="0" applyFont="1" applyBorder="1" applyAlignment="1">
      <alignment horizontal="center"/>
    </xf>
    <xf numFmtId="165" fontId="2" fillId="0" borderId="17" xfId="42" applyNumberFormat="1" applyFont="1" applyBorder="1" applyAlignment="1">
      <alignment/>
    </xf>
    <xf numFmtId="165" fontId="2" fillId="0" borderId="18" xfId="42" applyNumberFormat="1" applyFont="1" applyBorder="1" applyAlignment="1">
      <alignment/>
    </xf>
    <xf numFmtId="43" fontId="1" fillId="0" borderId="17" xfId="42" applyFont="1" applyBorder="1" applyAlignment="1">
      <alignment/>
    </xf>
    <xf numFmtId="43" fontId="1" fillId="0" borderId="18" xfId="42" applyFont="1" applyBorder="1" applyAlignment="1">
      <alignment/>
    </xf>
    <xf numFmtId="165" fontId="2" fillId="0" borderId="20" xfId="42" applyNumberFormat="1" applyFont="1" applyBorder="1" applyAlignment="1">
      <alignment/>
    </xf>
    <xf numFmtId="165" fontId="2" fillId="0" borderId="21" xfId="42" applyNumberFormat="1" applyFont="1" applyBorder="1" applyAlignment="1">
      <alignment/>
    </xf>
    <xf numFmtId="0" fontId="2" fillId="0" borderId="0" xfId="60" applyNumberFormat="1" applyFont="1" applyFill="1" applyBorder="1" applyAlignment="1" applyProtection="1">
      <alignment/>
      <protection hidden="1"/>
    </xf>
    <xf numFmtId="0" fontId="6" fillId="0" borderId="0" xfId="60" applyNumberFormat="1" applyFont="1" applyFill="1" applyBorder="1" applyAlignment="1" applyProtection="1">
      <alignment/>
      <protection hidden="1"/>
    </xf>
    <xf numFmtId="0" fontId="7" fillId="0" borderId="0" xfId="60" applyNumberFormat="1" applyFont="1" applyFill="1" applyBorder="1" applyAlignment="1" applyProtection="1">
      <alignment/>
      <protection hidden="1"/>
    </xf>
    <xf numFmtId="165" fontId="7" fillId="0" borderId="0" xfId="42" applyNumberFormat="1" applyFont="1" applyFill="1" applyBorder="1" applyAlignment="1" applyProtection="1">
      <alignment/>
      <protection hidden="1"/>
    </xf>
    <xf numFmtId="165" fontId="6" fillId="0" borderId="0" xfId="42" applyNumberFormat="1" applyFont="1" applyFill="1" applyBorder="1" applyAlignment="1" applyProtection="1">
      <alignment horizontal="right"/>
      <protection hidden="1"/>
    </xf>
    <xf numFmtId="0" fontId="7" fillId="0" borderId="0" xfId="60" applyNumberFormat="1" applyFont="1" applyBorder="1" applyAlignment="1" applyProtection="1">
      <alignment/>
      <protection hidden="1"/>
    </xf>
    <xf numFmtId="3" fontId="6" fillId="0" borderId="0" xfId="60" applyNumberFormat="1" applyFont="1" applyFill="1" applyBorder="1" applyAlignment="1" applyProtection="1">
      <alignment/>
      <protection hidden="1"/>
    </xf>
    <xf numFmtId="38" fontId="6" fillId="0" borderId="0" xfId="60" applyNumberFormat="1" applyFont="1" applyFill="1" applyBorder="1" applyAlignment="1" applyProtection="1">
      <alignment horizontal="right"/>
      <protection hidden="1"/>
    </xf>
    <xf numFmtId="0" fontId="6" fillId="0" borderId="0" xfId="60" applyNumberFormat="1" applyFont="1" applyFill="1" applyBorder="1" applyAlignment="1" applyProtection="1">
      <alignment horizontal="right"/>
      <protection hidden="1"/>
    </xf>
    <xf numFmtId="0" fontId="1" fillId="0" borderId="0" xfId="60" applyNumberFormat="1" applyFont="1" applyFill="1" applyBorder="1" applyAlignment="1" applyProtection="1">
      <alignment horizontal="centerContinuous"/>
      <protection hidden="1"/>
    </xf>
    <xf numFmtId="165" fontId="7" fillId="0" borderId="0" xfId="42" applyNumberFormat="1" applyFont="1" applyBorder="1" applyAlignment="1" applyProtection="1">
      <alignment/>
      <protection hidden="1"/>
    </xf>
    <xf numFmtId="3" fontId="2" fillId="0" borderId="0" xfId="60" applyNumberFormat="1" applyFont="1" applyFill="1" applyBorder="1" applyAlignment="1" applyProtection="1">
      <alignment/>
      <protection hidden="1"/>
    </xf>
    <xf numFmtId="0" fontId="7" fillId="0" borderId="22" xfId="60" applyNumberFormat="1" applyFont="1" applyFill="1" applyBorder="1" applyAlignment="1" applyProtection="1">
      <alignment vertical="top"/>
      <protection hidden="1"/>
    </xf>
    <xf numFmtId="0" fontId="6" fillId="0" borderId="22" xfId="60" applyNumberFormat="1" applyFont="1" applyFill="1" applyBorder="1" applyAlignment="1" applyProtection="1">
      <alignment vertical="top"/>
      <protection hidden="1"/>
    </xf>
    <xf numFmtId="165" fontId="7" fillId="0" borderId="22" xfId="42" applyNumberFormat="1" applyFont="1" applyFill="1" applyBorder="1" applyAlignment="1" applyProtection="1">
      <alignment vertical="top"/>
      <protection hidden="1"/>
    </xf>
    <xf numFmtId="165" fontId="7" fillId="0" borderId="22" xfId="42" applyNumberFormat="1" applyFont="1" applyFill="1" applyBorder="1" applyAlignment="1" applyProtection="1">
      <alignment horizontal="right" vertical="top"/>
      <protection hidden="1"/>
    </xf>
    <xf numFmtId="0" fontId="7" fillId="0" borderId="0" xfId="60" applyNumberFormat="1" applyFont="1" applyBorder="1" applyAlignment="1" applyProtection="1">
      <alignment vertical="top"/>
      <protection hidden="1"/>
    </xf>
    <xf numFmtId="3" fontId="7" fillId="0" borderId="0" xfId="60" applyNumberFormat="1" applyFont="1" applyFill="1" applyBorder="1" applyAlignment="1" applyProtection="1">
      <alignment vertical="top"/>
      <protection hidden="1"/>
    </xf>
    <xf numFmtId="0" fontId="6" fillId="0" borderId="0" xfId="60" applyNumberFormat="1" applyFont="1" applyFill="1" applyBorder="1" applyAlignment="1" applyProtection="1">
      <alignment vertical="top"/>
      <protection hidden="1"/>
    </xf>
    <xf numFmtId="0" fontId="7" fillId="0" borderId="0" xfId="60" applyNumberFormat="1" applyFont="1" applyFill="1" applyBorder="1" applyAlignment="1" applyProtection="1">
      <alignment vertical="top"/>
      <protection hidden="1"/>
    </xf>
    <xf numFmtId="38" fontId="7" fillId="0" borderId="0" xfId="60" applyNumberFormat="1" applyFont="1" applyFill="1" applyBorder="1" applyAlignment="1" applyProtection="1">
      <alignment horizontal="right" vertical="top"/>
      <protection hidden="1"/>
    </xf>
    <xf numFmtId="0" fontId="7" fillId="0" borderId="0" xfId="60" applyNumberFormat="1" applyFont="1" applyFill="1" applyBorder="1" applyAlignment="1" applyProtection="1">
      <alignment horizontal="right" vertical="top"/>
      <protection hidden="1"/>
    </xf>
    <xf numFmtId="0" fontId="2" fillId="0" borderId="0" xfId="60" applyNumberFormat="1" applyFont="1" applyFill="1" applyBorder="1" applyAlignment="1" applyProtection="1">
      <alignment horizontal="centerContinuous" vertical="top"/>
      <protection hidden="1"/>
    </xf>
    <xf numFmtId="165" fontId="7" fillId="0" borderId="0" xfId="42" applyNumberFormat="1" applyFont="1" applyBorder="1" applyAlignment="1" applyProtection="1">
      <alignment vertical="top"/>
      <protection hidden="1"/>
    </xf>
    <xf numFmtId="0" fontId="6" fillId="0" borderId="0" xfId="57" applyNumberFormat="1" applyFont="1" applyFill="1" applyAlignment="1">
      <alignment horizontal="left" vertical="top"/>
      <protection/>
    </xf>
    <xf numFmtId="165" fontId="7" fillId="0" borderId="0" xfId="42" applyNumberFormat="1" applyFont="1" applyFill="1" applyBorder="1" applyAlignment="1" applyProtection="1">
      <alignment vertical="top"/>
      <protection hidden="1"/>
    </xf>
    <xf numFmtId="0" fontId="1" fillId="0" borderId="0" xfId="60" applyNumberFormat="1" applyFont="1" applyFill="1" applyBorder="1" applyAlignment="1" applyProtection="1">
      <alignment vertical="top"/>
      <protection hidden="1"/>
    </xf>
    <xf numFmtId="0" fontId="6" fillId="0" borderId="0" xfId="57" applyNumberFormat="1" applyFont="1" applyFill="1" applyAlignment="1">
      <alignment horizontal="center" vertical="top"/>
      <protection/>
    </xf>
    <xf numFmtId="0" fontId="6" fillId="0" borderId="0" xfId="57" applyNumberFormat="1" applyFont="1" applyFill="1" applyAlignment="1" quotePrefix="1">
      <alignment horizontal="center" vertical="top"/>
      <protection/>
    </xf>
    <xf numFmtId="0" fontId="6" fillId="0" borderId="0" xfId="57" applyNumberFormat="1" applyFont="1" applyFill="1" applyAlignment="1">
      <alignment vertical="top"/>
      <protection/>
    </xf>
    <xf numFmtId="0" fontId="6" fillId="0" borderId="0" xfId="57" applyNumberFormat="1" applyFont="1" applyFill="1" applyBorder="1" applyAlignment="1">
      <alignment horizontal="center" vertical="top"/>
      <protection/>
    </xf>
    <xf numFmtId="0" fontId="7" fillId="0" borderId="0" xfId="57" applyNumberFormat="1" applyFont="1" applyFill="1" applyAlignment="1">
      <alignment vertical="top"/>
      <protection/>
    </xf>
    <xf numFmtId="165" fontId="7" fillId="0" borderId="0" xfId="42" applyNumberFormat="1" applyFont="1" applyFill="1" applyAlignment="1">
      <alignment horizontal="right" vertical="top"/>
    </xf>
    <xf numFmtId="165" fontId="7" fillId="0" borderId="0" xfId="42" applyNumberFormat="1" applyFont="1" applyFill="1" applyAlignment="1">
      <alignment vertical="top"/>
    </xf>
    <xf numFmtId="0" fontId="7" fillId="0" borderId="0" xfId="57" applyNumberFormat="1" applyFont="1" applyAlignment="1">
      <alignment vertical="top"/>
      <protection/>
    </xf>
    <xf numFmtId="0" fontId="1" fillId="33" borderId="0" xfId="57" applyNumberFormat="1" applyFont="1" applyFill="1" applyAlignment="1">
      <alignment vertical="top"/>
      <protection/>
    </xf>
    <xf numFmtId="0" fontId="1" fillId="0" borderId="0" xfId="57" applyNumberFormat="1" applyFont="1" applyFill="1" applyAlignment="1">
      <alignment vertical="top"/>
      <protection/>
    </xf>
    <xf numFmtId="165" fontId="7" fillId="0" borderId="0" xfId="42" applyNumberFormat="1" applyFont="1" applyAlignment="1">
      <alignment vertical="top"/>
    </xf>
    <xf numFmtId="0" fontId="9" fillId="0" borderId="0" xfId="57" applyNumberFormat="1" applyFont="1" applyFill="1" applyAlignment="1">
      <alignment vertical="top"/>
      <protection/>
    </xf>
    <xf numFmtId="0" fontId="7" fillId="0" borderId="0" xfId="57" applyNumberFormat="1" applyFont="1" applyFill="1" applyAlignment="1" quotePrefix="1">
      <alignment horizontal="center" vertical="top"/>
      <protection/>
    </xf>
    <xf numFmtId="0" fontId="7" fillId="0" borderId="0" xfId="57" applyNumberFormat="1" applyFont="1" applyFill="1" applyAlignment="1">
      <alignment horizontal="left" vertical="top"/>
      <protection/>
    </xf>
    <xf numFmtId="37" fontId="7" fillId="0" borderId="23" xfId="57" applyNumberFormat="1" applyFont="1" applyFill="1" applyBorder="1" applyAlignment="1">
      <alignment vertical="top"/>
      <protection/>
    </xf>
    <xf numFmtId="37" fontId="7" fillId="0" borderId="0" xfId="57" applyNumberFormat="1" applyFont="1" applyFill="1" applyBorder="1" applyAlignment="1">
      <alignment vertical="top"/>
      <protection/>
    </xf>
    <xf numFmtId="37" fontId="7" fillId="0" borderId="0" xfId="57" applyNumberFormat="1" applyFont="1" applyFill="1" applyAlignment="1">
      <alignment vertical="top"/>
      <protection/>
    </xf>
    <xf numFmtId="0" fontId="6" fillId="0" borderId="0" xfId="57" applyNumberFormat="1" applyFont="1" applyFill="1" applyBorder="1" applyAlignment="1">
      <alignment horizontal="left" vertical="top"/>
      <protection/>
    </xf>
    <xf numFmtId="0" fontId="7" fillId="0" borderId="0" xfId="57" applyNumberFormat="1" applyFont="1" applyFill="1" applyBorder="1" applyAlignment="1">
      <alignment vertical="top"/>
      <protection/>
    </xf>
    <xf numFmtId="37" fontId="6" fillId="0" borderId="0" xfId="57" applyNumberFormat="1" applyFont="1" applyFill="1" applyBorder="1" applyAlignment="1">
      <alignment vertical="top"/>
      <protection/>
    </xf>
    <xf numFmtId="165" fontId="6" fillId="0" borderId="0" xfId="42" applyNumberFormat="1" applyFont="1" applyFill="1" applyBorder="1" applyAlignment="1">
      <alignment vertical="top"/>
    </xf>
    <xf numFmtId="0" fontId="7" fillId="0" borderId="0" xfId="57" applyNumberFormat="1" applyFont="1" applyFill="1" applyAlignment="1">
      <alignment horizontal="left" vertical="top" wrapText="1"/>
      <protection/>
    </xf>
    <xf numFmtId="3" fontId="1" fillId="0" borderId="0" xfId="58" applyNumberFormat="1" applyFont="1" applyFill="1" applyAlignment="1">
      <alignment vertical="top" shrinkToFit="1"/>
      <protection/>
    </xf>
    <xf numFmtId="3" fontId="23" fillId="0" borderId="0" xfId="57" applyNumberFormat="1" applyFont="1" applyFill="1" applyAlignment="1">
      <alignment vertical="top" shrinkToFit="1"/>
      <protection/>
    </xf>
    <xf numFmtId="0" fontId="7" fillId="0" borderId="0" xfId="57" applyNumberFormat="1" applyFont="1" applyFill="1" applyAlignment="1" quotePrefix="1">
      <alignment horizontal="left" vertical="top"/>
      <protection/>
    </xf>
    <xf numFmtId="0" fontId="10" fillId="0" borderId="0" xfId="57" applyNumberFormat="1" applyFont="1" applyFill="1" applyAlignment="1">
      <alignment vertical="top"/>
      <protection/>
    </xf>
    <xf numFmtId="0" fontId="7" fillId="0" borderId="0" xfId="57" applyNumberFormat="1" applyFont="1" applyFill="1" applyBorder="1" applyAlignment="1">
      <alignment horizontal="center" vertical="top"/>
      <protection/>
    </xf>
    <xf numFmtId="165" fontId="10" fillId="0" borderId="0" xfId="42" applyNumberFormat="1" applyFont="1" applyFill="1" applyAlignment="1">
      <alignment vertical="top"/>
    </xf>
    <xf numFmtId="37" fontId="10" fillId="0" borderId="0" xfId="57" applyNumberFormat="1" applyFont="1" applyFill="1" applyAlignment="1">
      <alignment vertical="top"/>
      <protection/>
    </xf>
    <xf numFmtId="165" fontId="11" fillId="0" borderId="0" xfId="42" applyNumberFormat="1" applyFont="1" applyFill="1" applyAlignment="1">
      <alignment vertical="top"/>
    </xf>
    <xf numFmtId="0" fontId="7" fillId="0" borderId="0" xfId="58" applyNumberFormat="1" applyFont="1" applyFill="1" applyAlignment="1">
      <alignment vertical="top"/>
      <protection/>
    </xf>
    <xf numFmtId="0" fontId="7" fillId="0" borderId="0" xfId="58" applyNumberFormat="1" applyFont="1" applyFill="1" applyBorder="1" applyAlignment="1">
      <alignment vertical="top"/>
      <protection/>
    </xf>
    <xf numFmtId="165" fontId="7" fillId="0" borderId="0" xfId="42" applyNumberFormat="1" applyFont="1" applyFill="1" applyBorder="1" applyAlignment="1">
      <alignment vertical="top"/>
    </xf>
    <xf numFmtId="0" fontId="6" fillId="0" borderId="0" xfId="57" applyNumberFormat="1" applyFont="1" applyFill="1" applyBorder="1" applyAlignment="1">
      <alignment vertical="top"/>
      <protection/>
    </xf>
    <xf numFmtId="0" fontId="6" fillId="0" borderId="0" xfId="58" applyNumberFormat="1" applyFont="1" applyFill="1" applyAlignment="1">
      <alignment vertical="top"/>
      <protection/>
    </xf>
    <xf numFmtId="0" fontId="1" fillId="0" borderId="24" xfId="58" applyNumberFormat="1" applyFont="1" applyFill="1" applyBorder="1" applyAlignment="1">
      <alignment vertical="top"/>
      <protection/>
    </xf>
    <xf numFmtId="0" fontId="1" fillId="0" borderId="23" xfId="58" applyNumberFormat="1" applyFont="1" applyFill="1" applyBorder="1" applyAlignment="1">
      <alignment vertical="top"/>
      <protection/>
    </xf>
    <xf numFmtId="0" fontId="7" fillId="0" borderId="23" xfId="57" applyNumberFormat="1" applyFont="1" applyFill="1" applyBorder="1" applyAlignment="1">
      <alignment vertical="top"/>
      <protection/>
    </xf>
    <xf numFmtId="0" fontId="2" fillId="0" borderId="0" xfId="57" applyNumberFormat="1" applyFont="1" applyFill="1" applyBorder="1" applyAlignment="1">
      <alignment horizontal="center" vertical="top"/>
      <protection/>
    </xf>
    <xf numFmtId="0" fontId="1" fillId="0" borderId="25" xfId="57" applyNumberFormat="1" applyFont="1" applyFill="1" applyBorder="1" applyAlignment="1">
      <alignment vertical="top"/>
      <protection/>
    </xf>
    <xf numFmtId="0" fontId="1" fillId="0" borderId="22" xfId="58" applyNumberFormat="1" applyFont="1" applyFill="1" applyBorder="1" applyAlignment="1">
      <alignment vertical="top"/>
      <protection/>
    </xf>
    <xf numFmtId="0" fontId="7" fillId="0" borderId="22" xfId="57" applyNumberFormat="1" applyFont="1" applyFill="1" applyBorder="1" applyAlignment="1">
      <alignment vertical="top"/>
      <protection/>
    </xf>
    <xf numFmtId="0" fontId="1" fillId="0" borderId="22" xfId="57" applyNumberFormat="1" applyFont="1" applyFill="1" applyBorder="1" applyAlignment="1">
      <alignment vertical="top"/>
      <protection/>
    </xf>
    <xf numFmtId="0" fontId="1" fillId="0" borderId="0" xfId="57" applyNumberFormat="1" applyFont="1" applyFill="1" applyBorder="1" applyAlignment="1">
      <alignment horizontal="center" vertical="top"/>
      <protection/>
    </xf>
    <xf numFmtId="0" fontId="13" fillId="0" borderId="26" xfId="59" applyNumberFormat="1" applyFont="1" applyFill="1" applyBorder="1" applyAlignment="1">
      <alignment vertical="top"/>
      <protection/>
    </xf>
    <xf numFmtId="0" fontId="1" fillId="0" borderId="27" xfId="58" applyNumberFormat="1" applyFont="1" applyFill="1" applyBorder="1" applyAlignment="1">
      <alignment vertical="top"/>
      <protection/>
    </xf>
    <xf numFmtId="0" fontId="1" fillId="0" borderId="27" xfId="58" applyNumberFormat="1" applyFont="1" applyFill="1" applyBorder="1" applyAlignment="1">
      <alignment horizontal="center" vertical="top"/>
      <protection/>
    </xf>
    <xf numFmtId="0" fontId="1" fillId="0" borderId="26" xfId="58" applyNumberFormat="1" applyFont="1" applyFill="1" applyBorder="1" applyAlignment="1">
      <alignment horizontal="center" vertical="top"/>
      <protection/>
    </xf>
    <xf numFmtId="0" fontId="1" fillId="0" borderId="27" xfId="58" applyNumberFormat="1" applyFont="1" applyFill="1" applyBorder="1" applyAlignment="1">
      <alignment horizontal="center" vertical="top" shrinkToFit="1"/>
      <protection/>
    </xf>
    <xf numFmtId="0" fontId="1" fillId="0" borderId="28" xfId="58" applyNumberFormat="1" applyFont="1" applyFill="1" applyBorder="1" applyAlignment="1">
      <alignment horizontal="center" vertical="top" shrinkToFit="1"/>
      <protection/>
    </xf>
    <xf numFmtId="0" fontId="1" fillId="0" borderId="26" xfId="58" applyNumberFormat="1" applyFont="1" applyFill="1" applyBorder="1" applyAlignment="1">
      <alignment horizontal="center" vertical="top" shrinkToFit="1"/>
      <protection/>
    </xf>
    <xf numFmtId="165" fontId="1" fillId="0" borderId="28" xfId="42" applyNumberFormat="1" applyFont="1" applyFill="1" applyBorder="1" applyAlignment="1">
      <alignment horizontal="center" vertical="top" shrinkToFit="1"/>
    </xf>
    <xf numFmtId="165" fontId="1" fillId="0" borderId="26" xfId="42" applyNumberFormat="1" applyFont="1" applyFill="1" applyBorder="1" applyAlignment="1">
      <alignment horizontal="center" vertical="top" shrinkToFit="1"/>
    </xf>
    <xf numFmtId="165" fontId="1" fillId="0" borderId="27" xfId="42" applyNumberFormat="1" applyFont="1" applyFill="1" applyBorder="1" applyAlignment="1">
      <alignment horizontal="center" vertical="top" shrinkToFit="1"/>
    </xf>
    <xf numFmtId="165" fontId="1" fillId="0" borderId="28" xfId="42" applyNumberFormat="1" applyFont="1" applyFill="1" applyBorder="1" applyAlignment="1">
      <alignment vertical="top" shrinkToFit="1"/>
    </xf>
    <xf numFmtId="0" fontId="13" fillId="0" borderId="27" xfId="59" applyNumberFormat="1" applyFont="1" applyFill="1" applyBorder="1" applyAlignment="1">
      <alignment vertical="top"/>
      <protection/>
    </xf>
    <xf numFmtId="0" fontId="1" fillId="0" borderId="0" xfId="57" applyNumberFormat="1" applyFont="1" applyFill="1" applyBorder="1" applyAlignment="1">
      <alignment vertical="top" shrinkToFit="1"/>
      <protection/>
    </xf>
    <xf numFmtId="0" fontId="14" fillId="0" borderId="29" xfId="59" applyNumberFormat="1" applyFont="1" applyFill="1" applyBorder="1" applyAlignment="1">
      <alignment vertical="top"/>
      <protection/>
    </xf>
    <xf numFmtId="0" fontId="1" fillId="0" borderId="0" xfId="58" applyNumberFormat="1" applyFont="1" applyFill="1" applyAlignment="1">
      <alignment vertical="top"/>
      <protection/>
    </xf>
    <xf numFmtId="0" fontId="14" fillId="0" borderId="0" xfId="59" applyNumberFormat="1" applyFont="1" applyFill="1" applyAlignment="1">
      <alignment vertical="top"/>
      <protection/>
    </xf>
    <xf numFmtId="3" fontId="1" fillId="0" borderId="0" xfId="58" applyNumberFormat="1" applyFont="1" applyFill="1" applyBorder="1" applyAlignment="1">
      <alignment vertical="top" shrinkToFit="1"/>
      <protection/>
    </xf>
    <xf numFmtId="3" fontId="1" fillId="0" borderId="0" xfId="57" applyNumberFormat="1" applyFont="1" applyFill="1" applyAlignment="1">
      <alignment vertical="top" shrinkToFit="1"/>
      <protection/>
    </xf>
    <xf numFmtId="165" fontId="1" fillId="0" borderId="0" xfId="42" applyNumberFormat="1" applyFont="1" applyFill="1" applyAlignment="1">
      <alignment vertical="top"/>
    </xf>
    <xf numFmtId="165" fontId="17" fillId="0" borderId="0" xfId="42" applyNumberFormat="1" applyFont="1" applyAlignment="1">
      <alignment vertical="top"/>
    </xf>
    <xf numFmtId="0" fontId="10" fillId="0" borderId="0" xfId="57" applyNumberFormat="1" applyFont="1" applyFill="1" applyAlignment="1">
      <alignment horizontal="left" vertical="top"/>
      <protection/>
    </xf>
    <xf numFmtId="0" fontId="18" fillId="0" borderId="29" xfId="59" applyNumberFormat="1" applyFont="1" applyFill="1" applyBorder="1" applyAlignment="1">
      <alignment vertical="top"/>
      <protection/>
    </xf>
    <xf numFmtId="0" fontId="5" fillId="0" borderId="0" xfId="58" applyNumberFormat="1" applyFont="1" applyFill="1" applyAlignment="1">
      <alignment vertical="top"/>
      <protection/>
    </xf>
    <xf numFmtId="0" fontId="10" fillId="0" borderId="0" xfId="57" applyNumberFormat="1" applyFont="1" applyFill="1" applyBorder="1" applyAlignment="1">
      <alignment vertical="top"/>
      <protection/>
    </xf>
    <xf numFmtId="0" fontId="10" fillId="0" borderId="0" xfId="57" applyNumberFormat="1" applyFont="1" applyAlignment="1">
      <alignment vertical="top"/>
      <protection/>
    </xf>
    <xf numFmtId="0" fontId="18" fillId="0" borderId="0" xfId="59" applyNumberFormat="1" applyFont="1" applyFill="1" applyAlignment="1">
      <alignment vertical="top"/>
      <protection/>
    </xf>
    <xf numFmtId="3" fontId="5" fillId="0" borderId="0" xfId="58" applyNumberFormat="1" applyFont="1" applyFill="1" applyAlignment="1">
      <alignment vertical="top" shrinkToFit="1"/>
      <protection/>
    </xf>
    <xf numFmtId="3" fontId="5" fillId="0" borderId="0" xfId="57" applyNumberFormat="1" applyFont="1" applyFill="1" applyAlignment="1">
      <alignment vertical="top" shrinkToFit="1"/>
      <protection/>
    </xf>
    <xf numFmtId="0" fontId="5" fillId="0" borderId="0" xfId="57" applyNumberFormat="1" applyFont="1" applyFill="1" applyAlignment="1">
      <alignment vertical="top"/>
      <protection/>
    </xf>
    <xf numFmtId="165" fontId="19" fillId="0" borderId="0" xfId="42" applyNumberFormat="1" applyFont="1" applyAlignment="1">
      <alignment vertical="top"/>
    </xf>
    <xf numFmtId="165" fontId="10" fillId="0" borderId="0" xfId="42" applyNumberFormat="1" applyFont="1" applyAlignment="1">
      <alignment vertical="top"/>
    </xf>
    <xf numFmtId="0" fontId="2" fillId="0" borderId="27" xfId="58" applyNumberFormat="1" applyFont="1" applyFill="1" applyBorder="1" applyAlignment="1">
      <alignment vertical="top"/>
      <protection/>
    </xf>
    <xf numFmtId="0" fontId="6" fillId="0" borderId="27" xfId="57" applyNumberFormat="1" applyFont="1" applyFill="1" applyBorder="1" applyAlignment="1">
      <alignment vertical="top"/>
      <protection/>
    </xf>
    <xf numFmtId="3" fontId="20" fillId="0" borderId="27" xfId="58" applyNumberFormat="1" applyFont="1" applyFill="1" applyBorder="1" applyAlignment="1">
      <alignment horizontal="right" vertical="center"/>
      <protection/>
    </xf>
    <xf numFmtId="3" fontId="21" fillId="0" borderId="27" xfId="58" applyNumberFormat="1" applyFont="1" applyFill="1" applyBorder="1" applyAlignment="1">
      <alignment horizontal="right" vertical="center"/>
      <protection/>
    </xf>
    <xf numFmtId="165" fontId="21" fillId="0" borderId="27" xfId="42" applyNumberFormat="1" applyFont="1" applyFill="1" applyBorder="1" applyAlignment="1">
      <alignment horizontal="right" vertical="center"/>
    </xf>
    <xf numFmtId="165" fontId="22" fillId="0" borderId="27" xfId="42" applyNumberFormat="1" applyFont="1" applyFill="1" applyBorder="1" applyAlignment="1">
      <alignment horizontal="right" vertical="center"/>
    </xf>
    <xf numFmtId="0" fontId="6" fillId="0" borderId="0" xfId="57" applyNumberFormat="1" applyFont="1" applyAlignment="1">
      <alignment vertical="top"/>
      <protection/>
    </xf>
    <xf numFmtId="0" fontId="2" fillId="0" borderId="27" xfId="58" applyNumberFormat="1" applyFont="1" applyFill="1" applyBorder="1" applyAlignment="1">
      <alignment vertical="top" shrinkToFit="1"/>
      <protection/>
    </xf>
    <xf numFmtId="0" fontId="2" fillId="0" borderId="0" xfId="57" applyNumberFormat="1" applyFont="1" applyFill="1" applyBorder="1" applyAlignment="1">
      <alignment vertical="top" shrinkToFit="1"/>
      <protection/>
    </xf>
    <xf numFmtId="0" fontId="2" fillId="0" borderId="0" xfId="57" applyNumberFormat="1" applyFont="1" applyFill="1" applyAlignment="1">
      <alignment vertical="top"/>
      <protection/>
    </xf>
    <xf numFmtId="165" fontId="6" fillId="0" borderId="0" xfId="42" applyNumberFormat="1" applyFont="1" applyAlignment="1">
      <alignment vertical="top"/>
    </xf>
    <xf numFmtId="0" fontId="1" fillId="0" borderId="29" xfId="59" applyNumberFormat="1" applyFont="1" applyFill="1" applyBorder="1" applyAlignment="1">
      <alignment vertical="top"/>
      <protection/>
    </xf>
    <xf numFmtId="0" fontId="1" fillId="0" borderId="0" xfId="59" applyNumberFormat="1" applyFont="1" applyFill="1" applyAlignment="1">
      <alignment vertical="top"/>
      <protection/>
    </xf>
    <xf numFmtId="38" fontId="1" fillId="0" borderId="0" xfId="57" applyNumberFormat="1" applyFont="1" applyFill="1" applyAlignment="1">
      <alignment vertical="top"/>
      <protection/>
    </xf>
    <xf numFmtId="165" fontId="6" fillId="0" borderId="0" xfId="42" applyNumberFormat="1" applyFont="1" applyFill="1" applyAlignment="1">
      <alignment vertical="top"/>
    </xf>
    <xf numFmtId="3" fontId="1" fillId="0" borderId="0" xfId="57" applyNumberFormat="1" applyFont="1" applyFill="1" applyAlignment="1">
      <alignment vertical="top"/>
      <protection/>
    </xf>
    <xf numFmtId="0" fontId="9" fillId="0" borderId="0" xfId="57" applyNumberFormat="1" applyFont="1" applyFill="1" applyAlignment="1">
      <alignment horizontal="left" vertical="top"/>
      <protection/>
    </xf>
    <xf numFmtId="165" fontId="19" fillId="0" borderId="0" xfId="42" applyNumberFormat="1" applyFont="1" applyFill="1" applyAlignment="1">
      <alignment vertical="top"/>
    </xf>
    <xf numFmtId="0" fontId="1" fillId="0" borderId="0" xfId="59" applyNumberFormat="1" applyFont="1" applyFill="1" applyBorder="1" applyAlignment="1">
      <alignment vertical="top"/>
      <protection/>
    </xf>
    <xf numFmtId="165" fontId="17" fillId="0" borderId="0" xfId="42" applyNumberFormat="1" applyFont="1" applyFill="1" applyAlignment="1">
      <alignment vertical="top"/>
    </xf>
    <xf numFmtId="165" fontId="2" fillId="0" borderId="0" xfId="42" applyNumberFormat="1" applyFont="1" applyFill="1" applyAlignment="1">
      <alignment vertical="top"/>
    </xf>
    <xf numFmtId="0" fontId="14" fillId="0" borderId="25" xfId="59" applyNumberFormat="1" applyFont="1" applyFill="1" applyBorder="1" applyAlignment="1">
      <alignment vertical="top"/>
      <protection/>
    </xf>
    <xf numFmtId="0" fontId="14" fillId="0" borderId="22" xfId="59" applyNumberFormat="1" applyFont="1" applyFill="1" applyBorder="1" applyAlignment="1">
      <alignment vertical="top"/>
      <protection/>
    </xf>
    <xf numFmtId="3" fontId="1" fillId="0" borderId="0" xfId="57" applyNumberFormat="1" applyFont="1" applyFill="1" applyBorder="1" applyAlignment="1">
      <alignment vertical="top" shrinkToFit="1"/>
      <protection/>
    </xf>
    <xf numFmtId="0" fontId="14" fillId="0" borderId="0" xfId="59" applyNumberFormat="1" applyFont="1" applyFill="1" applyBorder="1" applyAlignment="1">
      <alignment vertical="top"/>
      <protection/>
    </xf>
    <xf numFmtId="0" fontId="1" fillId="0" borderId="0" xfId="58" applyNumberFormat="1" applyFont="1" applyFill="1" applyBorder="1" applyAlignment="1">
      <alignment vertical="top"/>
      <protection/>
    </xf>
    <xf numFmtId="0" fontId="7" fillId="0" borderId="0" xfId="57" applyNumberFormat="1" applyFont="1" applyFill="1" applyAlignment="1">
      <alignment horizontal="center" vertical="top"/>
      <protection/>
    </xf>
    <xf numFmtId="3" fontId="15" fillId="0" borderId="0" xfId="58" applyNumberFormat="1" applyFont="1" applyFill="1" applyBorder="1" applyAlignment="1">
      <alignment horizontal="right" vertical="center"/>
      <protection/>
    </xf>
    <xf numFmtId="0" fontId="15" fillId="0" borderId="0" xfId="0" applyFont="1" applyFill="1" applyBorder="1" applyAlignment="1">
      <alignment horizontal="right" vertical="center"/>
    </xf>
    <xf numFmtId="165" fontId="15" fillId="0" borderId="0" xfId="42" applyNumberFormat="1" applyFont="1" applyFill="1" applyBorder="1" applyAlignment="1">
      <alignment horizontal="right" vertical="center"/>
    </xf>
    <xf numFmtId="0" fontId="7" fillId="0" borderId="0" xfId="58" applyNumberFormat="1" applyFont="1" applyFill="1" applyAlignment="1">
      <alignment vertical="top" shrinkToFit="1"/>
      <protection/>
    </xf>
    <xf numFmtId="165" fontId="7" fillId="0" borderId="0" xfId="42" applyNumberFormat="1" applyFont="1" applyFill="1" applyAlignment="1">
      <alignment vertical="top" shrinkToFit="1"/>
    </xf>
    <xf numFmtId="0" fontId="7" fillId="0" borderId="0" xfId="57" applyNumberFormat="1" applyFont="1" applyFill="1" applyAlignment="1">
      <alignment vertical="top" shrinkToFit="1"/>
      <protection/>
    </xf>
    <xf numFmtId="3" fontId="21" fillId="0" borderId="26" xfId="0" applyNumberFormat="1" applyFont="1" applyFill="1" applyBorder="1" applyAlignment="1">
      <alignment horizontal="right" vertical="center"/>
    </xf>
    <xf numFmtId="3" fontId="21" fillId="0" borderId="27" xfId="0" applyNumberFormat="1" applyFont="1" applyFill="1" applyBorder="1" applyAlignment="1">
      <alignment horizontal="right" vertical="center"/>
    </xf>
    <xf numFmtId="165" fontId="21" fillId="0" borderId="28" xfId="42" applyNumberFormat="1" applyFont="1" applyFill="1" applyBorder="1" applyAlignment="1">
      <alignment horizontal="right" vertical="center"/>
    </xf>
    <xf numFmtId="0" fontId="1" fillId="0" borderId="30" xfId="58" applyNumberFormat="1" applyFont="1" applyFill="1" applyBorder="1" applyAlignment="1">
      <alignment vertical="top"/>
      <protection/>
    </xf>
    <xf numFmtId="0" fontId="1" fillId="0" borderId="31" xfId="58" applyNumberFormat="1" applyFont="1" applyFill="1" applyBorder="1" applyAlignment="1">
      <alignment vertical="top"/>
      <protection/>
    </xf>
    <xf numFmtId="0" fontId="1" fillId="0" borderId="28" xfId="58" applyNumberFormat="1" applyFont="1" applyFill="1" applyBorder="1" applyAlignment="1">
      <alignment vertical="top"/>
      <protection/>
    </xf>
    <xf numFmtId="0" fontId="1" fillId="0" borderId="32" xfId="58" applyNumberFormat="1" applyFont="1" applyFill="1" applyBorder="1" applyAlignment="1">
      <alignment vertical="top"/>
      <protection/>
    </xf>
    <xf numFmtId="3" fontId="2" fillId="0" borderId="0" xfId="58" applyNumberFormat="1" applyFont="1" applyFill="1" applyBorder="1" applyAlignment="1">
      <alignment vertical="top" shrinkToFit="1"/>
      <protection/>
    </xf>
    <xf numFmtId="3" fontId="2" fillId="0" borderId="0" xfId="57" applyNumberFormat="1" applyFont="1" applyFill="1" applyAlignment="1">
      <alignment vertical="top" shrinkToFit="1"/>
      <protection/>
    </xf>
    <xf numFmtId="3" fontId="2" fillId="0" borderId="0" xfId="58" applyNumberFormat="1" applyFont="1" applyFill="1" applyAlignment="1">
      <alignment vertical="top" shrinkToFit="1"/>
      <protection/>
    </xf>
    <xf numFmtId="3" fontId="2" fillId="0" borderId="0" xfId="57" applyNumberFormat="1" applyFont="1" applyFill="1" applyBorder="1" applyAlignment="1">
      <alignment vertical="top" shrinkToFit="1"/>
      <protection/>
    </xf>
    <xf numFmtId="165" fontId="2" fillId="0" borderId="0" xfId="42" applyNumberFormat="1" applyFont="1" applyFill="1" applyBorder="1" applyAlignment="1">
      <alignment vertical="top" shrinkToFit="1"/>
    </xf>
    <xf numFmtId="0" fontId="10" fillId="0" borderId="0" xfId="57" applyNumberFormat="1" applyFont="1" applyFill="1" applyAlignment="1" quotePrefix="1">
      <alignment horizontal="left" vertical="top"/>
      <protection/>
    </xf>
    <xf numFmtId="0" fontId="10" fillId="0" borderId="0" xfId="57" applyNumberFormat="1" applyFont="1" applyFill="1" applyAlignment="1" quotePrefix="1">
      <alignment vertical="top"/>
      <protection/>
    </xf>
    <xf numFmtId="165" fontId="10" fillId="0" borderId="0" xfId="42" applyNumberFormat="1" applyFont="1" applyFill="1" applyBorder="1" applyAlignment="1">
      <alignment vertical="top"/>
    </xf>
    <xf numFmtId="37" fontId="10" fillId="0" borderId="0" xfId="57" applyNumberFormat="1" applyFont="1" applyFill="1" applyBorder="1" applyAlignment="1">
      <alignment vertical="top"/>
      <protection/>
    </xf>
    <xf numFmtId="0" fontId="7" fillId="0" borderId="0" xfId="57" applyNumberFormat="1" applyFont="1" applyFill="1" applyAlignment="1" quotePrefix="1">
      <alignment vertical="top"/>
      <protection/>
    </xf>
    <xf numFmtId="168" fontId="7" fillId="0" borderId="0" xfId="57" applyNumberFormat="1" applyFont="1" applyFill="1" applyBorder="1" applyAlignment="1" quotePrefix="1">
      <alignment vertical="top"/>
      <protection/>
    </xf>
    <xf numFmtId="37" fontId="6" fillId="0" borderId="0" xfId="57" applyNumberFormat="1" applyFont="1" applyFill="1" applyAlignment="1">
      <alignment vertical="top"/>
      <protection/>
    </xf>
    <xf numFmtId="165" fontId="6" fillId="0" borderId="0" xfId="42" applyNumberFormat="1" applyFont="1" applyFill="1" applyBorder="1" applyAlignment="1">
      <alignment horizontal="right" vertical="top"/>
    </xf>
    <xf numFmtId="0" fontId="7" fillId="0" borderId="0" xfId="57" applyNumberFormat="1" applyFont="1" applyFill="1" applyAlignment="1">
      <alignment horizontal="left" vertical="center" wrapText="1"/>
      <protection/>
    </xf>
    <xf numFmtId="0" fontId="7" fillId="0" borderId="0" xfId="0" applyFont="1" applyAlignment="1">
      <alignment/>
    </xf>
    <xf numFmtId="0" fontId="7" fillId="0" borderId="0" xfId="57" applyNumberFormat="1" applyFont="1" applyFill="1" applyBorder="1" applyAlignment="1">
      <alignment horizontal="right" vertical="top"/>
      <protection/>
    </xf>
    <xf numFmtId="165" fontId="9" fillId="0" borderId="0" xfId="42" applyNumberFormat="1" applyFont="1" applyAlignment="1">
      <alignment vertical="top"/>
    </xf>
    <xf numFmtId="0" fontId="17" fillId="0" borderId="0" xfId="57" applyNumberFormat="1" applyFont="1" applyFill="1" applyAlignment="1">
      <alignment vertical="top"/>
      <protection/>
    </xf>
    <xf numFmtId="0" fontId="26" fillId="0" borderId="0" xfId="57" applyNumberFormat="1" applyFont="1" applyFill="1" applyAlignment="1">
      <alignment vertical="top"/>
      <protection/>
    </xf>
    <xf numFmtId="165" fontId="7" fillId="0" borderId="0" xfId="42" applyNumberFormat="1" applyFont="1" applyFill="1" applyAlignment="1">
      <alignment horizontal="center" vertical="top"/>
    </xf>
    <xf numFmtId="43" fontId="16" fillId="0" borderId="0" xfId="42" applyFont="1" applyFill="1" applyBorder="1" applyAlignment="1">
      <alignment horizontal="right" vertical="top"/>
    </xf>
    <xf numFmtId="165" fontId="7" fillId="0" borderId="0" xfId="42" applyNumberFormat="1" applyFont="1" applyFill="1" applyAlignment="1">
      <alignment horizontal="left" vertical="top" wrapText="1"/>
    </xf>
    <xf numFmtId="165" fontId="6" fillId="0" borderId="0" xfId="42" applyNumberFormat="1" applyFont="1" applyFill="1" applyAlignment="1">
      <alignment horizontal="left" vertical="top" wrapText="1"/>
    </xf>
    <xf numFmtId="0" fontId="10" fillId="0" borderId="0" xfId="57" applyNumberFormat="1" applyFont="1" applyFill="1" applyAlignment="1">
      <alignment horizontal="left" vertical="top" wrapText="1"/>
      <protection/>
    </xf>
    <xf numFmtId="0" fontId="7" fillId="0" borderId="0" xfId="57" applyNumberFormat="1" applyFont="1" applyFill="1" applyAlignment="1">
      <alignment horizontal="right" vertical="top"/>
      <protection/>
    </xf>
    <xf numFmtId="168" fontId="7" fillId="0" borderId="0" xfId="57" applyNumberFormat="1" applyFont="1" applyFill="1" applyBorder="1" applyAlignment="1">
      <alignment vertical="top"/>
      <protection/>
    </xf>
    <xf numFmtId="165" fontId="7" fillId="0" borderId="0" xfId="42" applyNumberFormat="1" applyFont="1" applyFill="1" applyAlignment="1">
      <alignment horizontal="left" vertical="center" wrapText="1"/>
    </xf>
    <xf numFmtId="0" fontId="7" fillId="0" borderId="0" xfId="57" applyNumberFormat="1" applyFont="1" applyFill="1" applyBorder="1" applyAlignment="1" quotePrefix="1">
      <alignment horizontal="center" vertical="top"/>
      <protection/>
    </xf>
    <xf numFmtId="169" fontId="27" fillId="0" borderId="33" xfId="42" applyNumberFormat="1" applyFont="1" applyBorder="1" applyAlignment="1">
      <alignment horizontal="right"/>
    </xf>
    <xf numFmtId="0" fontId="7" fillId="0" borderId="0" xfId="58" applyNumberFormat="1" applyFont="1" applyFill="1" applyAlignment="1" quotePrefix="1">
      <alignment vertical="top"/>
      <protection/>
    </xf>
    <xf numFmtId="0" fontId="10" fillId="0" borderId="0" xfId="57" applyNumberFormat="1" applyFont="1" applyFill="1" applyBorder="1" applyAlignment="1">
      <alignment horizontal="center" vertical="top"/>
      <protection/>
    </xf>
    <xf numFmtId="0" fontId="6" fillId="0" borderId="0" xfId="57" applyNumberFormat="1" applyFont="1" applyFill="1" applyAlignment="1" quotePrefix="1">
      <alignment vertical="top"/>
      <protection/>
    </xf>
    <xf numFmtId="0" fontId="6" fillId="0" borderId="0" xfId="57" applyNumberFormat="1" applyFont="1" applyFill="1" applyAlignment="1">
      <alignment horizontal="right" vertical="top"/>
      <protection/>
    </xf>
    <xf numFmtId="0" fontId="7" fillId="0" borderId="0" xfId="57" applyNumberFormat="1" applyFont="1" applyFill="1" applyAlignment="1">
      <alignment horizontal="justify" vertical="top"/>
      <protection/>
    </xf>
    <xf numFmtId="165" fontId="7" fillId="0" borderId="0" xfId="42" applyNumberFormat="1" applyFont="1" applyFill="1" applyAlignment="1">
      <alignment horizontal="justify" vertical="top"/>
    </xf>
    <xf numFmtId="165" fontId="6" fillId="0" borderId="0" xfId="42" applyNumberFormat="1" applyFont="1" applyFill="1" applyAlignment="1">
      <alignment horizontal="center" vertical="top"/>
    </xf>
    <xf numFmtId="165" fontId="2" fillId="0" borderId="0" xfId="42" applyNumberFormat="1" applyFont="1" applyAlignment="1">
      <alignment horizontal="center"/>
    </xf>
    <xf numFmtId="165" fontId="7" fillId="0" borderId="0" xfId="42" applyNumberFormat="1" applyFont="1" applyFill="1" applyAlignment="1">
      <alignment horizontal="left" vertical="top"/>
    </xf>
    <xf numFmtId="0" fontId="6" fillId="0" borderId="0" xfId="57" applyNumberFormat="1" applyFont="1" applyFill="1" applyAlignment="1">
      <alignment horizontal="left" vertical="top" wrapText="1"/>
      <protection/>
    </xf>
    <xf numFmtId="2" fontId="1" fillId="0" borderId="0" xfId="57" applyNumberFormat="1" applyFont="1" applyFill="1" applyAlignment="1">
      <alignment vertical="top"/>
      <protection/>
    </xf>
    <xf numFmtId="0" fontId="6" fillId="0" borderId="0" xfId="60" applyFont="1" applyFill="1" applyBorder="1" applyAlignment="1" applyProtection="1">
      <alignment horizontal="centerContinuous" vertical="top"/>
      <protection hidden="1"/>
    </xf>
    <xf numFmtId="0" fontId="6" fillId="0" borderId="0" xfId="57" applyNumberFormat="1" applyFont="1" applyFill="1" applyAlignment="1">
      <alignment horizontal="centerContinuous" vertical="top"/>
      <protection/>
    </xf>
    <xf numFmtId="2" fontId="7" fillId="0" borderId="0" xfId="57" applyNumberFormat="1" applyFont="1" applyFill="1" applyAlignment="1">
      <alignment horizontal="centerContinuous" vertical="top"/>
      <protection/>
    </xf>
    <xf numFmtId="2" fontId="7" fillId="0" borderId="0" xfId="57" applyNumberFormat="1" applyFont="1" applyFill="1" applyAlignment="1">
      <alignment vertical="top"/>
      <protection/>
    </xf>
    <xf numFmtId="3" fontId="7" fillId="0" borderId="0" xfId="57" applyNumberFormat="1" applyFont="1" applyFill="1" applyAlignment="1">
      <alignment vertical="top"/>
      <protection/>
    </xf>
    <xf numFmtId="2" fontId="6" fillId="0" borderId="0" xfId="57" applyNumberFormat="1" applyFont="1" applyFill="1" applyAlignment="1">
      <alignment horizontal="center" vertical="center"/>
      <protection/>
    </xf>
    <xf numFmtId="37" fontId="6" fillId="0" borderId="34" xfId="57" applyNumberFormat="1" applyFont="1" applyFill="1" applyBorder="1" applyAlignment="1">
      <alignment vertical="top"/>
      <protection/>
    </xf>
    <xf numFmtId="38" fontId="1" fillId="0" borderId="0" xfId="60" applyNumberFormat="1" applyFont="1" applyFill="1" applyAlignment="1" applyProtection="1">
      <alignment horizontal="right" vertical="top"/>
      <protection locked="0"/>
    </xf>
    <xf numFmtId="3" fontId="7" fillId="0" borderId="0" xfId="57" applyNumberFormat="1" applyFont="1" applyFill="1" applyAlignment="1">
      <alignment horizontal="center" vertical="top"/>
      <protection/>
    </xf>
    <xf numFmtId="38" fontId="23" fillId="0" borderId="0" xfId="60" applyNumberFormat="1" applyFont="1" applyFill="1" applyAlignment="1">
      <alignment horizontal="right" vertical="top"/>
      <protection/>
    </xf>
    <xf numFmtId="38" fontId="2" fillId="0" borderId="0" xfId="60" applyNumberFormat="1" applyFont="1" applyFill="1" applyAlignment="1">
      <alignment horizontal="right" vertical="top"/>
      <protection/>
    </xf>
    <xf numFmtId="38" fontId="1" fillId="0" borderId="0" xfId="60" applyNumberFormat="1" applyFont="1" applyFill="1" applyAlignment="1">
      <alignment horizontal="right" vertical="top"/>
      <protection/>
    </xf>
    <xf numFmtId="37" fontId="23" fillId="0" borderId="0" xfId="60" applyNumberFormat="1" applyFont="1" applyFill="1" applyAlignment="1">
      <alignment horizontal="right" vertical="top"/>
      <protection/>
    </xf>
    <xf numFmtId="37" fontId="1" fillId="0" borderId="0" xfId="60" applyNumberFormat="1" applyFont="1" applyFill="1" applyAlignment="1" applyProtection="1">
      <alignment horizontal="right" vertical="top"/>
      <protection locked="0"/>
    </xf>
    <xf numFmtId="0" fontId="6" fillId="0" borderId="0" xfId="57" applyNumberFormat="1" applyFont="1" applyFill="1" applyAlignment="1" quotePrefix="1">
      <alignment horizontal="left" vertical="top"/>
      <protection/>
    </xf>
    <xf numFmtId="0" fontId="7" fillId="0" borderId="0" xfId="60" applyFont="1" applyFill="1" applyBorder="1" applyAlignment="1" applyProtection="1">
      <alignment vertical="top"/>
      <protection hidden="1"/>
    </xf>
    <xf numFmtId="0" fontId="2" fillId="0" borderId="0" xfId="60" applyFont="1" applyFill="1" applyBorder="1" applyAlignment="1" applyProtection="1">
      <alignment vertical="top"/>
      <protection hidden="1"/>
    </xf>
    <xf numFmtId="0" fontId="6" fillId="0" borderId="0" xfId="60" applyFont="1" applyFill="1" applyBorder="1" applyAlignment="1" applyProtection="1">
      <alignment vertical="top"/>
      <protection hidden="1"/>
    </xf>
    <xf numFmtId="38" fontId="7" fillId="0" borderId="0" xfId="60" applyNumberFormat="1" applyFont="1" applyFill="1" applyBorder="1" applyAlignment="1" applyProtection="1">
      <alignment vertical="top"/>
      <protection hidden="1"/>
    </xf>
    <xf numFmtId="38" fontId="6" fillId="0" borderId="0" xfId="60" applyNumberFormat="1" applyFont="1" applyFill="1" applyBorder="1" applyAlignment="1" applyProtection="1">
      <alignment horizontal="right" vertical="top"/>
      <protection hidden="1"/>
    </xf>
    <xf numFmtId="0" fontId="7" fillId="0" borderId="0" xfId="60" applyFont="1" applyBorder="1" applyAlignment="1" applyProtection="1">
      <alignment vertical="top"/>
      <protection hidden="1"/>
    </xf>
    <xf numFmtId="3" fontId="2" fillId="0" borderId="0" xfId="60" applyNumberFormat="1" applyFont="1" applyFill="1" applyBorder="1" applyAlignment="1" applyProtection="1">
      <alignment vertical="top"/>
      <protection hidden="1"/>
    </xf>
    <xf numFmtId="0" fontId="6" fillId="0" borderId="22" xfId="60" applyFont="1" applyFill="1" applyBorder="1" applyAlignment="1" applyProtection="1">
      <alignment vertical="top"/>
      <protection hidden="1"/>
    </xf>
    <xf numFmtId="0" fontId="7" fillId="0" borderId="22" xfId="60" applyFont="1" applyFill="1" applyBorder="1" applyAlignment="1" applyProtection="1">
      <alignment vertical="top"/>
      <protection hidden="1"/>
    </xf>
    <xf numFmtId="38" fontId="7" fillId="0" borderId="22" xfId="60" applyNumberFormat="1" applyFont="1" applyFill="1" applyBorder="1" applyAlignment="1" applyProtection="1">
      <alignment vertical="top"/>
      <protection hidden="1"/>
    </xf>
    <xf numFmtId="3" fontId="3" fillId="0" borderId="0" xfId="60" applyNumberFormat="1" applyFont="1" applyFill="1" applyBorder="1" applyAlignment="1" applyProtection="1">
      <alignment horizontal="centerContinuous" vertical="top"/>
      <protection hidden="1"/>
    </xf>
    <xf numFmtId="0" fontId="10" fillId="0" borderId="0" xfId="60" applyFont="1" applyBorder="1" applyAlignment="1" applyProtection="1">
      <alignment horizontal="right" vertical="top"/>
      <protection hidden="1"/>
    </xf>
    <xf numFmtId="0" fontId="7" fillId="0" borderId="0" xfId="60" applyFont="1" applyFill="1" applyBorder="1" applyAlignment="1" applyProtection="1">
      <alignment vertical="center"/>
      <protection hidden="1"/>
    </xf>
    <xf numFmtId="0" fontId="6" fillId="0" borderId="0" xfId="57" applyNumberFormat="1" applyFont="1" applyFill="1" applyAlignment="1">
      <alignment horizontal="left" vertical="center"/>
      <protection/>
    </xf>
    <xf numFmtId="2" fontId="7" fillId="0" borderId="0" xfId="57" applyNumberFormat="1" applyFont="1" applyFill="1" applyAlignment="1">
      <alignment vertical="center"/>
      <protection/>
    </xf>
    <xf numFmtId="3" fontId="7" fillId="0" borderId="0" xfId="57" applyNumberFormat="1" applyFont="1" applyFill="1" applyAlignment="1">
      <alignment vertical="center"/>
      <protection/>
    </xf>
    <xf numFmtId="3" fontId="6" fillId="0" borderId="0" xfId="57" applyNumberFormat="1" applyFont="1" applyFill="1" applyAlignment="1">
      <alignment horizontal="center" vertical="center"/>
      <protection/>
    </xf>
    <xf numFmtId="0" fontId="7" fillId="0" borderId="0" xfId="60" applyFont="1" applyBorder="1" applyAlignment="1" applyProtection="1">
      <alignment vertical="center"/>
      <protection hidden="1"/>
    </xf>
    <xf numFmtId="2" fontId="7" fillId="0" borderId="0" xfId="57" applyNumberFormat="1" applyFont="1" applyFill="1" applyAlignment="1">
      <alignment horizontal="center" vertical="top"/>
      <protection/>
    </xf>
    <xf numFmtId="0" fontId="2" fillId="0" borderId="0" xfId="60" applyNumberFormat="1" applyFont="1" applyFill="1" applyAlignment="1">
      <alignment vertical="top"/>
      <protection/>
    </xf>
    <xf numFmtId="38" fontId="2" fillId="0" borderId="0" xfId="60" applyNumberFormat="1" applyFont="1" applyFill="1" applyBorder="1" applyAlignment="1">
      <alignment horizontal="center" vertical="top"/>
      <protection/>
    </xf>
    <xf numFmtId="0" fontId="6" fillId="0" borderId="0" xfId="60" applyFont="1" applyFill="1" applyBorder="1" applyAlignment="1" applyProtection="1">
      <alignment vertical="center"/>
      <protection hidden="1"/>
    </xf>
    <xf numFmtId="2" fontId="6" fillId="0" borderId="0" xfId="57" applyNumberFormat="1" applyFont="1" applyFill="1" applyAlignment="1">
      <alignment vertical="center"/>
      <protection/>
    </xf>
    <xf numFmtId="3" fontId="6" fillId="0" borderId="0" xfId="57" applyNumberFormat="1" applyFont="1" applyFill="1" applyAlignment="1">
      <alignment vertical="center"/>
      <protection/>
    </xf>
    <xf numFmtId="0" fontId="6" fillId="0" borderId="0" xfId="60" applyFont="1" applyBorder="1" applyAlignment="1" applyProtection="1">
      <alignment vertical="center"/>
      <protection hidden="1"/>
    </xf>
    <xf numFmtId="3" fontId="7" fillId="0" borderId="0" xfId="57" applyNumberFormat="1" applyFont="1" applyFill="1" applyAlignment="1">
      <alignment horizontal="centerContinuous" vertical="top"/>
      <protection/>
    </xf>
    <xf numFmtId="2" fontId="7" fillId="0" borderId="0" xfId="57" applyNumberFormat="1" applyFont="1" applyAlignment="1">
      <alignment vertical="top"/>
      <protection/>
    </xf>
    <xf numFmtId="3" fontId="6" fillId="0" borderId="0" xfId="60" applyNumberFormat="1" applyFont="1" applyFill="1" applyBorder="1" applyAlignment="1" applyProtection="1">
      <alignment horizontal="centerContinuous" vertical="top"/>
      <protection hidden="1"/>
    </xf>
    <xf numFmtId="2" fontId="32" fillId="0" borderId="0" xfId="57" applyNumberFormat="1" applyFont="1" applyFill="1" applyAlignment="1">
      <alignment vertical="top"/>
      <protection/>
    </xf>
    <xf numFmtId="2" fontId="32" fillId="0" borderId="22" xfId="57" applyNumberFormat="1" applyFont="1" applyFill="1" applyBorder="1" applyAlignment="1">
      <alignment vertical="top"/>
      <protection/>
    </xf>
    <xf numFmtId="2" fontId="29" fillId="0" borderId="22" xfId="57" applyNumberFormat="1" applyFont="1" applyFill="1" applyBorder="1" applyAlignment="1">
      <alignment vertical="center"/>
      <protection/>
    </xf>
    <xf numFmtId="2" fontId="29" fillId="0" borderId="0" xfId="57" applyNumberFormat="1" applyFont="1" applyFill="1" applyBorder="1" applyAlignment="1">
      <alignment vertical="center"/>
      <protection/>
    </xf>
    <xf numFmtId="2" fontId="32" fillId="0" borderId="0" xfId="57" applyNumberFormat="1" applyFont="1" applyAlignment="1">
      <alignment horizontal="right" vertical="top"/>
      <protection/>
    </xf>
    <xf numFmtId="38" fontId="29" fillId="0" borderId="22" xfId="60" applyNumberFormat="1" applyFont="1" applyFill="1" applyBorder="1" applyAlignment="1">
      <alignment horizontal="center" vertical="center" wrapText="1"/>
      <protection/>
    </xf>
    <xf numFmtId="2" fontId="32" fillId="0" borderId="0" xfId="57" applyNumberFormat="1" applyFont="1" applyAlignment="1">
      <alignment vertical="top"/>
      <protection/>
    </xf>
    <xf numFmtId="0" fontId="2" fillId="0" borderId="0" xfId="60" applyFont="1" applyFill="1" applyAlignment="1">
      <alignment vertical="top"/>
      <protection/>
    </xf>
    <xf numFmtId="2" fontId="2" fillId="0" borderId="0" xfId="60" applyNumberFormat="1" applyFont="1" applyFill="1" applyAlignment="1">
      <alignment vertical="top"/>
      <protection/>
    </xf>
    <xf numFmtId="49" fontId="7" fillId="0" borderId="0" xfId="57" applyNumberFormat="1" applyFont="1" applyFill="1" applyAlignment="1">
      <alignment horizontal="center" vertical="center"/>
      <protection/>
    </xf>
    <xf numFmtId="49" fontId="7" fillId="0" borderId="0" xfId="57" applyNumberFormat="1" applyFont="1" applyFill="1" applyAlignment="1">
      <alignment vertical="center"/>
      <protection/>
    </xf>
    <xf numFmtId="0" fontId="1" fillId="0" borderId="0" xfId="60" applyNumberFormat="1" applyFont="1" applyFill="1" applyAlignment="1">
      <alignment vertical="top"/>
      <protection/>
    </xf>
    <xf numFmtId="2" fontId="1" fillId="0" borderId="0" xfId="60" applyNumberFormat="1" applyFont="1" applyFill="1" applyAlignment="1">
      <alignment vertical="top"/>
      <protection/>
    </xf>
    <xf numFmtId="2" fontId="9" fillId="0" borderId="0" xfId="57" applyNumberFormat="1" applyFont="1" applyFill="1" applyAlignment="1">
      <alignment vertical="top"/>
      <protection/>
    </xf>
    <xf numFmtId="2" fontId="23" fillId="0" borderId="0" xfId="60" applyNumberFormat="1" applyFont="1" applyFill="1" applyAlignment="1">
      <alignment vertical="top"/>
      <protection/>
    </xf>
    <xf numFmtId="2" fontId="9" fillId="0" borderId="0" xfId="57" applyNumberFormat="1" applyFont="1" applyAlignment="1">
      <alignment vertical="top"/>
      <protection/>
    </xf>
    <xf numFmtId="0" fontId="23" fillId="0" borderId="0" xfId="60" applyNumberFormat="1" applyFont="1" applyFill="1" applyAlignment="1">
      <alignment vertical="top"/>
      <protection/>
    </xf>
    <xf numFmtId="49" fontId="9" fillId="0" borderId="0" xfId="57" applyNumberFormat="1" applyFont="1" applyFill="1" applyAlignment="1">
      <alignment horizontal="center" vertical="center"/>
      <protection/>
    </xf>
    <xf numFmtId="49" fontId="9" fillId="0" borderId="0" xfId="57" applyNumberFormat="1" applyFont="1" applyFill="1" applyAlignment="1">
      <alignment vertical="center"/>
      <protection/>
    </xf>
    <xf numFmtId="0" fontId="5" fillId="0" borderId="0" xfId="60" applyNumberFormat="1" applyFont="1" applyFill="1" applyAlignment="1">
      <alignment vertical="top"/>
      <protection/>
    </xf>
    <xf numFmtId="38" fontId="1" fillId="0" borderId="0" xfId="60" applyNumberFormat="1" applyFont="1" applyFill="1" applyBorder="1" applyAlignment="1" applyProtection="1">
      <alignment horizontal="right" vertical="top"/>
      <protection locked="0"/>
    </xf>
    <xf numFmtId="38" fontId="2" fillId="0" borderId="0" xfId="60" applyNumberFormat="1" applyFont="1" applyFill="1" applyBorder="1" applyAlignment="1">
      <alignment horizontal="right" vertical="top"/>
      <protection/>
    </xf>
    <xf numFmtId="0" fontId="1" fillId="0" borderId="0" xfId="60" applyFont="1" applyFill="1" applyAlignment="1">
      <alignment vertical="center"/>
      <protection/>
    </xf>
    <xf numFmtId="3" fontId="2" fillId="0" borderId="0" xfId="60" applyNumberFormat="1" applyFont="1" applyFill="1" applyAlignment="1">
      <alignment vertical="center"/>
      <protection/>
    </xf>
    <xf numFmtId="37" fontId="1" fillId="0" borderId="0" xfId="60" applyNumberFormat="1" applyFont="1" applyFill="1" applyAlignment="1">
      <alignment vertical="center"/>
      <protection/>
    </xf>
    <xf numFmtId="38" fontId="2" fillId="0" borderId="0" xfId="60" applyNumberFormat="1" applyFont="1" applyFill="1" applyBorder="1" applyAlignment="1">
      <alignment vertical="top"/>
      <protection/>
    </xf>
    <xf numFmtId="0" fontId="1" fillId="0" borderId="0" xfId="60" applyFont="1" applyAlignment="1">
      <alignment vertical="center"/>
      <protection/>
    </xf>
    <xf numFmtId="0" fontId="2" fillId="0" borderId="0" xfId="60" applyFont="1" applyFill="1" applyAlignment="1">
      <alignment vertical="center"/>
      <protection/>
    </xf>
    <xf numFmtId="38" fontId="2" fillId="0" borderId="0" xfId="60" applyNumberFormat="1" applyFont="1" applyFill="1" applyAlignment="1">
      <alignment vertical="center"/>
      <protection/>
    </xf>
    <xf numFmtId="3" fontId="1" fillId="0" borderId="0" xfId="60" applyNumberFormat="1" applyFont="1" applyFill="1" applyAlignment="1">
      <alignment vertical="center"/>
      <protection/>
    </xf>
    <xf numFmtId="0" fontId="5" fillId="0" borderId="0" xfId="60" applyFont="1" applyFill="1" applyAlignment="1">
      <alignment vertical="center"/>
      <protection/>
    </xf>
    <xf numFmtId="0" fontId="1" fillId="0" borderId="0" xfId="60" applyFont="1" applyFill="1" applyAlignment="1">
      <alignment horizontal="right" vertical="center"/>
      <protection/>
    </xf>
    <xf numFmtId="2" fontId="6" fillId="0" borderId="0" xfId="57" applyNumberFormat="1" applyFont="1" applyFill="1" applyAlignment="1">
      <alignment horizontal="center" vertical="top"/>
      <protection/>
    </xf>
    <xf numFmtId="2" fontId="6" fillId="0" borderId="0" xfId="57" applyNumberFormat="1" applyFont="1" applyFill="1" applyAlignment="1">
      <alignment vertical="top"/>
      <protection/>
    </xf>
    <xf numFmtId="3" fontId="6" fillId="0" borderId="0" xfId="57" applyNumberFormat="1" applyFont="1" applyFill="1" applyAlignment="1">
      <alignment vertical="top"/>
      <protection/>
    </xf>
    <xf numFmtId="0" fontId="6" fillId="0" borderId="0" xfId="60" applyFont="1" applyBorder="1" applyAlignment="1" applyProtection="1">
      <alignment vertical="top"/>
      <protection hidden="1"/>
    </xf>
    <xf numFmtId="165" fontId="7" fillId="0" borderId="0" xfId="42" applyNumberFormat="1" applyFont="1" applyFill="1" applyAlignment="1">
      <alignment horizontal="center" vertical="center" wrapText="1"/>
    </xf>
    <xf numFmtId="0" fontId="1" fillId="0" borderId="27" xfId="58" applyNumberFormat="1" applyFont="1" applyFill="1" applyBorder="1" applyAlignment="1">
      <alignment vertical="top" shrinkToFit="1"/>
      <protection/>
    </xf>
    <xf numFmtId="3" fontId="1" fillId="0" borderId="22" xfId="58" applyNumberFormat="1" applyFont="1" applyFill="1" applyBorder="1" applyAlignment="1">
      <alignment vertical="top" shrinkToFit="1"/>
      <protection/>
    </xf>
    <xf numFmtId="0" fontId="7" fillId="0" borderId="0" xfId="57" applyNumberFormat="1" applyFont="1" applyFill="1" applyAlignment="1">
      <alignment horizontal="justify" vertical="justify" wrapText="1"/>
      <protection/>
    </xf>
    <xf numFmtId="0" fontId="1" fillId="0" borderId="22" xfId="58" applyNumberFormat="1" applyFont="1" applyFill="1" applyBorder="1" applyAlignment="1">
      <alignment horizontal="center" vertical="top"/>
      <protection/>
    </xf>
    <xf numFmtId="0" fontId="1" fillId="0" borderId="23" xfId="58" applyNumberFormat="1" applyFont="1" applyFill="1" applyBorder="1" applyAlignment="1">
      <alignment horizontal="center" vertical="top"/>
      <protection/>
    </xf>
    <xf numFmtId="165" fontId="2" fillId="0" borderId="35" xfId="42" applyNumberFormat="1" applyFont="1" applyBorder="1" applyAlignment="1">
      <alignment/>
    </xf>
    <xf numFmtId="165" fontId="32" fillId="0" borderId="0" xfId="42" applyNumberFormat="1" applyFont="1" applyAlignment="1">
      <alignment vertical="top"/>
    </xf>
    <xf numFmtId="165" fontId="7" fillId="0" borderId="0" xfId="42" applyNumberFormat="1" applyFont="1" applyBorder="1" applyAlignment="1" applyProtection="1">
      <alignment vertical="center"/>
      <protection hidden="1"/>
    </xf>
    <xf numFmtId="165" fontId="6" fillId="0" borderId="0" xfId="42" applyNumberFormat="1" applyFont="1" applyBorder="1" applyAlignment="1" applyProtection="1">
      <alignment vertical="center"/>
      <protection hidden="1"/>
    </xf>
    <xf numFmtId="165" fontId="1" fillId="0" borderId="0" xfId="42" applyNumberFormat="1" applyFont="1" applyAlignment="1">
      <alignment vertical="center"/>
    </xf>
    <xf numFmtId="38" fontId="1" fillId="0" borderId="0" xfId="60" applyNumberFormat="1" applyFont="1" applyFill="1" applyAlignment="1">
      <alignment vertical="center"/>
      <protection/>
    </xf>
    <xf numFmtId="0" fontId="2" fillId="0" borderId="0" xfId="60" applyFont="1" applyFill="1" applyAlignment="1">
      <alignment horizontal="left" vertical="center"/>
      <protection/>
    </xf>
    <xf numFmtId="3" fontId="1" fillId="0" borderId="0" xfId="60" applyNumberFormat="1" applyFont="1" applyFill="1" applyAlignment="1">
      <alignment horizontal="left" vertical="center"/>
      <protection/>
    </xf>
    <xf numFmtId="165" fontId="6" fillId="0" borderId="0" xfId="42" applyNumberFormat="1" applyFont="1" applyBorder="1" applyAlignment="1" applyProtection="1">
      <alignment vertical="top"/>
      <protection hidden="1"/>
    </xf>
    <xf numFmtId="0" fontId="14" fillId="0" borderId="24" xfId="59" applyNumberFormat="1" applyFont="1" applyFill="1" applyBorder="1" applyAlignment="1">
      <alignment vertical="top"/>
      <protection/>
    </xf>
    <xf numFmtId="0" fontId="5" fillId="0" borderId="0" xfId="58" applyNumberFormat="1" applyFont="1" applyFill="1" applyBorder="1" applyAlignment="1">
      <alignment vertical="top"/>
      <protection/>
    </xf>
    <xf numFmtId="0" fontId="10" fillId="0" borderId="0" xfId="57" applyNumberFormat="1" applyFont="1" applyBorder="1" applyAlignment="1">
      <alignment vertical="top"/>
      <protection/>
    </xf>
    <xf numFmtId="0" fontId="18" fillId="0" borderId="25" xfId="59" applyNumberFormat="1" applyFont="1" applyFill="1" applyBorder="1" applyAlignment="1">
      <alignment vertical="top"/>
      <protection/>
    </xf>
    <xf numFmtId="0" fontId="5" fillId="0" borderId="22" xfId="58" applyNumberFormat="1" applyFont="1" applyFill="1" applyBorder="1" applyAlignment="1">
      <alignment vertical="top"/>
      <protection/>
    </xf>
    <xf numFmtId="0" fontId="10" fillId="0" borderId="22" xfId="57" applyNumberFormat="1" applyFont="1" applyFill="1" applyBorder="1" applyAlignment="1">
      <alignment vertical="top"/>
      <protection/>
    </xf>
    <xf numFmtId="0" fontId="10" fillId="0" borderId="22" xfId="57" applyNumberFormat="1" applyFont="1" applyBorder="1" applyAlignment="1">
      <alignment vertical="top"/>
      <protection/>
    </xf>
    <xf numFmtId="3" fontId="25" fillId="0" borderId="26" xfId="0" applyNumberFormat="1" applyFont="1" applyBorder="1" applyAlignment="1">
      <alignment horizontal="right" vertical="center"/>
    </xf>
    <xf numFmtId="3" fontId="25" fillId="0" borderId="27" xfId="0" applyNumberFormat="1" applyFont="1" applyBorder="1" applyAlignment="1">
      <alignment horizontal="right" vertical="center"/>
    </xf>
    <xf numFmtId="3" fontId="25" fillId="0" borderId="27" xfId="58" applyNumberFormat="1" applyFont="1" applyFill="1" applyBorder="1" applyAlignment="1">
      <alignment horizontal="right" vertical="center"/>
      <protection/>
    </xf>
    <xf numFmtId="165" fontId="25" fillId="0" borderId="27" xfId="42" applyNumberFormat="1" applyFont="1" applyFill="1" applyBorder="1" applyAlignment="1">
      <alignment horizontal="right" vertical="center"/>
    </xf>
    <xf numFmtId="165" fontId="25" fillId="0" borderId="27" xfId="42" applyNumberFormat="1" applyFont="1" applyBorder="1" applyAlignment="1">
      <alignment horizontal="right" vertical="center"/>
    </xf>
    <xf numFmtId="165" fontId="34" fillId="0" borderId="27" xfId="42" applyNumberFormat="1" applyFont="1" applyFill="1" applyBorder="1" applyAlignment="1">
      <alignment horizontal="right" vertical="center"/>
    </xf>
    <xf numFmtId="165" fontId="25" fillId="0" borderId="28" xfId="42" applyNumberFormat="1" applyFont="1" applyBorder="1" applyAlignment="1">
      <alignment horizontal="right" vertical="center"/>
    </xf>
    <xf numFmtId="165" fontId="23" fillId="0" borderId="0" xfId="42" applyNumberFormat="1" applyFont="1" applyFill="1" applyAlignment="1">
      <alignment vertical="top"/>
    </xf>
    <xf numFmtId="0" fontId="17" fillId="0" borderId="0" xfId="57" applyNumberFormat="1" applyFont="1" applyFill="1" applyAlignment="1">
      <alignment horizontal="left" vertical="top"/>
      <protection/>
    </xf>
    <xf numFmtId="0" fontId="26" fillId="0" borderId="25" xfId="59" applyNumberFormat="1" applyFont="1" applyFill="1" applyBorder="1" applyAlignment="1">
      <alignment vertical="top"/>
      <protection/>
    </xf>
    <xf numFmtId="0" fontId="26" fillId="0" borderId="22" xfId="58" applyNumberFormat="1" applyFont="1" applyFill="1" applyBorder="1" applyAlignment="1">
      <alignment vertical="top"/>
      <protection/>
    </xf>
    <xf numFmtId="0" fontId="17" fillId="0" borderId="22" xfId="57" applyNumberFormat="1" applyFont="1" applyFill="1" applyBorder="1" applyAlignment="1">
      <alignment vertical="top"/>
      <protection/>
    </xf>
    <xf numFmtId="0" fontId="26" fillId="0" borderId="0" xfId="59" applyNumberFormat="1" applyFont="1" applyFill="1" applyBorder="1" applyAlignment="1">
      <alignment vertical="top"/>
      <protection/>
    </xf>
    <xf numFmtId="0" fontId="26" fillId="0" borderId="0" xfId="58" applyNumberFormat="1" applyFont="1" applyFill="1" applyAlignment="1">
      <alignment vertical="top"/>
      <protection/>
    </xf>
    <xf numFmtId="3" fontId="26" fillId="0" borderId="0" xfId="57" applyNumberFormat="1" applyFont="1" applyFill="1" applyAlignment="1">
      <alignment vertical="top" shrinkToFit="1"/>
      <protection/>
    </xf>
    <xf numFmtId="165" fontId="36" fillId="0" borderId="0" xfId="42" applyNumberFormat="1" applyFont="1" applyFill="1" applyAlignment="1">
      <alignment vertical="top"/>
    </xf>
    <xf numFmtId="38" fontId="26" fillId="0" borderId="0" xfId="57" applyNumberFormat="1" applyFont="1" applyFill="1" applyAlignment="1">
      <alignment vertical="top"/>
      <protection/>
    </xf>
    <xf numFmtId="0" fontId="26" fillId="0" borderId="22" xfId="59" applyNumberFormat="1" applyFont="1" applyFill="1" applyBorder="1" applyAlignment="1">
      <alignment vertical="top"/>
      <protection/>
    </xf>
    <xf numFmtId="3" fontId="26" fillId="0" borderId="0" xfId="57" applyNumberFormat="1" applyFont="1" applyFill="1" applyBorder="1" applyAlignment="1">
      <alignment vertical="top" shrinkToFit="1"/>
      <protection/>
    </xf>
    <xf numFmtId="0" fontId="1" fillId="0" borderId="25" xfId="59" applyNumberFormat="1" applyFont="1" applyFill="1" applyBorder="1" applyAlignment="1">
      <alignment vertical="top"/>
      <protection/>
    </xf>
    <xf numFmtId="0" fontId="14" fillId="0" borderId="26" xfId="59" applyNumberFormat="1" applyFont="1" applyFill="1" applyBorder="1" applyAlignment="1">
      <alignment vertical="top"/>
      <protection/>
    </xf>
    <xf numFmtId="0" fontId="7" fillId="0" borderId="0" xfId="57" applyNumberFormat="1" applyFont="1" applyBorder="1" applyAlignment="1">
      <alignment vertical="top"/>
      <protection/>
    </xf>
    <xf numFmtId="165" fontId="1" fillId="0" borderId="0" xfId="42" applyNumberFormat="1" applyFont="1" applyFill="1" applyBorder="1" applyAlignment="1">
      <alignment vertical="top" shrinkToFit="1"/>
    </xf>
    <xf numFmtId="37" fontId="2" fillId="0" borderId="34" xfId="57" applyNumberFormat="1" applyFont="1" applyFill="1" applyBorder="1" applyAlignment="1">
      <alignment vertical="top"/>
      <protection/>
    </xf>
    <xf numFmtId="14" fontId="7" fillId="0" borderId="0" xfId="42" applyNumberFormat="1" applyFont="1" applyFill="1" applyAlignment="1">
      <alignment vertical="top"/>
    </xf>
    <xf numFmtId="165" fontId="7" fillId="0" borderId="0" xfId="42" applyNumberFormat="1" applyFont="1" applyFill="1" applyAlignment="1">
      <alignment horizontal="right" vertical="top" wrapText="1"/>
    </xf>
    <xf numFmtId="165" fontId="7" fillId="0" borderId="0" xfId="42" applyNumberFormat="1" applyFont="1" applyFill="1" applyAlignment="1">
      <alignment vertical="center" wrapText="1"/>
    </xf>
    <xf numFmtId="168" fontId="7" fillId="0" borderId="23" xfId="57" applyNumberFormat="1" applyFont="1" applyFill="1" applyBorder="1" applyAlignment="1" quotePrefix="1">
      <alignment vertical="top"/>
      <protection/>
    </xf>
    <xf numFmtId="165" fontId="7" fillId="0" borderId="0" xfId="42" applyNumberFormat="1" applyFont="1" applyFill="1" applyBorder="1" applyAlignment="1" quotePrefix="1">
      <alignment vertical="top"/>
    </xf>
    <xf numFmtId="165" fontId="6" fillId="34" borderId="0" xfId="42" applyNumberFormat="1" applyFont="1" applyFill="1" applyBorder="1" applyAlignment="1">
      <alignment vertical="top"/>
    </xf>
    <xf numFmtId="0" fontId="29" fillId="0" borderId="0" xfId="57" applyNumberFormat="1" applyFont="1" applyFill="1" applyAlignment="1">
      <alignment vertical="top"/>
      <protection/>
    </xf>
    <xf numFmtId="0" fontId="6" fillId="0" borderId="0" xfId="57" applyNumberFormat="1" applyFont="1" applyFill="1" applyAlignment="1">
      <alignment horizontal="center" vertical="top" wrapText="1"/>
      <protection/>
    </xf>
    <xf numFmtId="0" fontId="7" fillId="0" borderId="0" xfId="58" applyNumberFormat="1" applyFont="1" applyFill="1" applyAlignment="1">
      <alignment horizontal="justify" vertical="top" wrapText="1"/>
      <protection/>
    </xf>
    <xf numFmtId="165" fontId="2" fillId="33" borderId="0" xfId="42" applyNumberFormat="1" applyFont="1" applyFill="1" applyBorder="1" applyAlignment="1" applyProtection="1">
      <alignment horizontal="centerContinuous"/>
      <protection hidden="1"/>
    </xf>
    <xf numFmtId="0" fontId="1" fillId="33" borderId="0" xfId="60" applyNumberFormat="1" applyFont="1" applyFill="1" applyBorder="1" applyAlignment="1" applyProtection="1">
      <alignment horizontal="centerContinuous"/>
      <protection hidden="1"/>
    </xf>
    <xf numFmtId="165" fontId="2" fillId="33" borderId="0" xfId="42" applyNumberFormat="1" applyFont="1" applyFill="1" applyBorder="1" applyAlignment="1" applyProtection="1">
      <alignment horizontal="centerContinuous" vertical="top"/>
      <protection hidden="1"/>
    </xf>
    <xf numFmtId="0" fontId="2" fillId="33" borderId="0" xfId="60" applyNumberFormat="1" applyFont="1" applyFill="1" applyBorder="1" applyAlignment="1" applyProtection="1">
      <alignment horizontal="centerContinuous" vertical="top"/>
      <protection hidden="1"/>
    </xf>
    <xf numFmtId="165" fontId="2" fillId="33" borderId="0" xfId="42" applyNumberFormat="1" applyFont="1" applyFill="1" applyBorder="1" applyAlignment="1" applyProtection="1">
      <alignment vertical="top"/>
      <protection hidden="1"/>
    </xf>
    <xf numFmtId="0" fontId="1" fillId="33" borderId="0" xfId="60" applyNumberFormat="1" applyFont="1" applyFill="1" applyBorder="1" applyAlignment="1" applyProtection="1">
      <alignment vertical="top"/>
      <protection hidden="1"/>
    </xf>
    <xf numFmtId="165" fontId="2" fillId="33" borderId="0" xfId="42" applyNumberFormat="1" applyFont="1" applyFill="1" applyAlignment="1">
      <alignment vertical="top"/>
    </xf>
    <xf numFmtId="38" fontId="1" fillId="33" borderId="0" xfId="57" applyNumberFormat="1" applyFont="1" applyFill="1" applyAlignment="1">
      <alignment vertical="top"/>
      <protection/>
    </xf>
    <xf numFmtId="41" fontId="1" fillId="33" borderId="0" xfId="57" applyNumberFormat="1" applyFont="1" applyFill="1" applyAlignment="1">
      <alignment vertical="top"/>
      <protection/>
    </xf>
    <xf numFmtId="3" fontId="1" fillId="33" borderId="0" xfId="57" applyNumberFormat="1" applyFont="1" applyFill="1" applyAlignment="1">
      <alignment vertical="top"/>
      <protection/>
    </xf>
    <xf numFmtId="165" fontId="23" fillId="33" borderId="0" xfId="42" applyNumberFormat="1" applyFont="1" applyFill="1" applyAlignment="1">
      <alignment vertical="top"/>
    </xf>
    <xf numFmtId="0" fontId="5" fillId="33" borderId="0" xfId="57" applyNumberFormat="1" applyFont="1" applyFill="1" applyAlignment="1">
      <alignment vertical="top"/>
      <protection/>
    </xf>
    <xf numFmtId="0" fontId="2" fillId="33" borderId="0" xfId="57" applyNumberFormat="1" applyFont="1" applyFill="1" applyAlignment="1">
      <alignment vertical="top"/>
      <protection/>
    </xf>
    <xf numFmtId="37" fontId="1" fillId="33" borderId="0" xfId="57" applyNumberFormat="1" applyFont="1" applyFill="1" applyAlignment="1">
      <alignment vertical="top"/>
      <protection/>
    </xf>
    <xf numFmtId="0" fontId="6" fillId="0" borderId="0" xfId="57" applyNumberFormat="1" applyFont="1" applyFill="1" applyAlignment="1">
      <alignment vertical="top" wrapText="1"/>
      <protection/>
    </xf>
    <xf numFmtId="165" fontId="6" fillId="0" borderId="0" xfId="42" applyNumberFormat="1" applyFont="1" applyFill="1" applyBorder="1" applyAlignment="1">
      <alignment vertical="top" wrapText="1"/>
    </xf>
    <xf numFmtId="0" fontId="6" fillId="0" borderId="0" xfId="57" applyNumberFormat="1" applyFont="1" applyAlignment="1">
      <alignment vertical="top" wrapText="1"/>
      <protection/>
    </xf>
    <xf numFmtId="37" fontId="6" fillId="0" borderId="0" xfId="57" applyNumberFormat="1" applyFont="1" applyFill="1" applyBorder="1" applyAlignment="1">
      <alignment vertical="top" wrapText="1"/>
      <protection/>
    </xf>
    <xf numFmtId="165" fontId="2" fillId="33" borderId="0" xfId="42" applyNumberFormat="1" applyFont="1" applyFill="1" applyAlignment="1">
      <alignment vertical="top" wrapText="1"/>
    </xf>
    <xf numFmtId="38" fontId="2" fillId="33" borderId="0" xfId="57" applyNumberFormat="1" applyFont="1" applyFill="1" applyAlignment="1">
      <alignment vertical="top" wrapText="1"/>
      <protection/>
    </xf>
    <xf numFmtId="0" fontId="2" fillId="0" borderId="0" xfId="57" applyNumberFormat="1" applyFont="1" applyFill="1" applyAlignment="1">
      <alignment vertical="top" wrapText="1"/>
      <protection/>
    </xf>
    <xf numFmtId="165" fontId="6" fillId="0" borderId="0" xfId="42" applyNumberFormat="1" applyFont="1" applyAlignment="1">
      <alignment vertical="top" wrapText="1"/>
    </xf>
    <xf numFmtId="9" fontId="6" fillId="0" borderId="0" xfId="57" applyNumberFormat="1" applyFont="1" applyFill="1" applyBorder="1" applyAlignment="1">
      <alignment horizontal="center" vertical="top"/>
      <protection/>
    </xf>
    <xf numFmtId="0" fontId="7" fillId="0" borderId="0" xfId="57" applyNumberFormat="1" applyFont="1" applyFill="1" applyBorder="1" applyAlignment="1">
      <alignment horizontal="left" vertical="top"/>
      <protection/>
    </xf>
    <xf numFmtId="3" fontId="7" fillId="0" borderId="0" xfId="57" applyNumberFormat="1" applyFont="1" applyFill="1" applyAlignment="1">
      <alignment horizontal="right" vertical="top"/>
      <protection/>
    </xf>
    <xf numFmtId="165" fontId="7" fillId="0" borderId="0" xfId="57" applyNumberFormat="1" applyFont="1" applyFill="1" applyAlignment="1">
      <alignment horizontal="center" vertical="top"/>
      <protection/>
    </xf>
    <xf numFmtId="165" fontId="7" fillId="0" borderId="0" xfId="42" applyNumberFormat="1" applyFont="1" applyFill="1" applyAlignment="1">
      <alignment horizontal="justify" vertical="top" wrapText="1"/>
    </xf>
    <xf numFmtId="165" fontId="36" fillId="33" borderId="0" xfId="42" applyNumberFormat="1" applyFont="1" applyFill="1" applyAlignment="1">
      <alignment vertical="top"/>
    </xf>
    <xf numFmtId="0" fontId="6" fillId="0" borderId="0" xfId="57" applyNumberFormat="1" applyFont="1" applyFill="1" applyBorder="1" applyAlignment="1">
      <alignment horizontal="right" vertical="top"/>
      <protection/>
    </xf>
    <xf numFmtId="0" fontId="1" fillId="0" borderId="0" xfId="57" applyNumberFormat="1" applyFont="1" applyFill="1" applyBorder="1" applyAlignment="1">
      <alignment horizontal="center" vertical="top" wrapText="1"/>
      <protection/>
    </xf>
    <xf numFmtId="0" fontId="2" fillId="0" borderId="0" xfId="59" applyNumberFormat="1" applyFont="1" applyFill="1" applyAlignment="1">
      <alignment/>
      <protection/>
    </xf>
    <xf numFmtId="0" fontId="2" fillId="0" borderId="0" xfId="58" applyNumberFormat="1" applyFont="1" applyFill="1" applyAlignment="1">
      <alignment vertical="top"/>
      <protection/>
    </xf>
    <xf numFmtId="0" fontId="9" fillId="0" borderId="0" xfId="57" applyNumberFormat="1" applyFont="1" applyAlignment="1">
      <alignment vertical="top"/>
      <protection/>
    </xf>
    <xf numFmtId="0" fontId="23" fillId="0" borderId="0" xfId="59" applyNumberFormat="1" applyFont="1" applyFill="1" applyAlignment="1">
      <alignment vertical="top"/>
      <protection/>
    </xf>
    <xf numFmtId="0" fontId="23" fillId="0" borderId="0" xfId="58" applyNumberFormat="1" applyFont="1" applyFill="1" applyAlignment="1">
      <alignment vertical="top"/>
      <protection/>
    </xf>
    <xf numFmtId="3" fontId="23" fillId="0" borderId="0" xfId="58" applyNumberFormat="1" applyFont="1" applyFill="1" applyBorder="1" applyAlignment="1">
      <alignment vertical="top" shrinkToFit="1"/>
      <protection/>
    </xf>
    <xf numFmtId="0" fontId="23" fillId="33" borderId="0" xfId="57" applyNumberFormat="1" applyFont="1" applyFill="1" applyAlignment="1">
      <alignment vertical="top"/>
      <protection/>
    </xf>
    <xf numFmtId="0" fontId="23" fillId="0" borderId="0" xfId="57" applyNumberFormat="1" applyFont="1" applyFill="1" applyAlignment="1">
      <alignment vertical="top"/>
      <protection/>
    </xf>
    <xf numFmtId="0" fontId="1" fillId="0" borderId="0" xfId="59" applyNumberFormat="1" applyFont="1" applyFill="1" applyAlignment="1">
      <alignment/>
      <protection/>
    </xf>
    <xf numFmtId="0" fontId="5" fillId="0" borderId="0" xfId="59" applyNumberFormat="1" applyFont="1" applyFill="1" applyAlignment="1">
      <alignment vertical="top"/>
      <protection/>
    </xf>
    <xf numFmtId="0" fontId="1" fillId="0" borderId="0" xfId="59" applyNumberFormat="1" applyFont="1" applyFill="1" applyAlignment="1">
      <alignment horizontal="left"/>
      <protection/>
    </xf>
    <xf numFmtId="0" fontId="2" fillId="0" borderId="0" xfId="59" applyNumberFormat="1" applyFont="1" applyFill="1" applyBorder="1" applyAlignment="1">
      <alignment/>
      <protection/>
    </xf>
    <xf numFmtId="0" fontId="2" fillId="0" borderId="0" xfId="58" applyNumberFormat="1" applyFont="1" applyFill="1" applyBorder="1" applyAlignment="1">
      <alignment vertical="top"/>
      <protection/>
    </xf>
    <xf numFmtId="0" fontId="23" fillId="0" borderId="22" xfId="59" applyNumberFormat="1" applyFont="1" applyFill="1" applyBorder="1" applyAlignment="1">
      <alignment vertical="top"/>
      <protection/>
    </xf>
    <xf numFmtId="0" fontId="23" fillId="0" borderId="22" xfId="58" applyNumberFormat="1" applyFont="1" applyFill="1" applyBorder="1" applyAlignment="1">
      <alignment vertical="top"/>
      <protection/>
    </xf>
    <xf numFmtId="37" fontId="23" fillId="33" borderId="0" xfId="57" applyNumberFormat="1" applyFont="1" applyFill="1" applyAlignment="1">
      <alignment vertical="top"/>
      <protection/>
    </xf>
    <xf numFmtId="0" fontId="23" fillId="0" borderId="0" xfId="59" applyNumberFormat="1" applyFont="1" applyFill="1" applyBorder="1" applyAlignment="1">
      <alignment vertical="top"/>
      <protection/>
    </xf>
    <xf numFmtId="0" fontId="23" fillId="0" borderId="0" xfId="58" applyNumberFormat="1" applyFont="1" applyFill="1" applyBorder="1" applyAlignment="1">
      <alignment vertical="top"/>
      <protection/>
    </xf>
    <xf numFmtId="0" fontId="43" fillId="0" borderId="0" xfId="57" applyNumberFormat="1" applyFont="1" applyFill="1" applyAlignment="1">
      <alignment horizontal="left" vertical="top"/>
      <protection/>
    </xf>
    <xf numFmtId="0" fontId="17" fillId="0" borderId="0" xfId="57" applyNumberFormat="1" applyFont="1" applyAlignment="1">
      <alignment vertical="top"/>
      <protection/>
    </xf>
    <xf numFmtId="3" fontId="26" fillId="33" borderId="0" xfId="57" applyNumberFormat="1" applyFont="1" applyFill="1" applyAlignment="1">
      <alignment vertical="top"/>
      <protection/>
    </xf>
    <xf numFmtId="38" fontId="2" fillId="33" borderId="0" xfId="57" applyNumberFormat="1" applyFont="1" applyFill="1" applyAlignment="1">
      <alignment vertical="top"/>
      <protection/>
    </xf>
    <xf numFmtId="165" fontId="1" fillId="33" borderId="0" xfId="57" applyNumberFormat="1" applyFont="1" applyFill="1" applyAlignment="1">
      <alignment vertical="top"/>
      <protection/>
    </xf>
    <xf numFmtId="3" fontId="2" fillId="33" borderId="0" xfId="57" applyNumberFormat="1" applyFont="1" applyFill="1" applyAlignment="1">
      <alignment vertical="top"/>
      <protection/>
    </xf>
    <xf numFmtId="165" fontId="2" fillId="0" borderId="36" xfId="42" applyNumberFormat="1" applyFont="1" applyBorder="1" applyAlignment="1">
      <alignment/>
    </xf>
    <xf numFmtId="165" fontId="1" fillId="0" borderId="37" xfId="42" applyNumberFormat="1" applyFont="1" applyBorder="1" applyAlignment="1">
      <alignment/>
    </xf>
    <xf numFmtId="165" fontId="16" fillId="0" borderId="0" xfId="42" applyNumberFormat="1" applyFont="1" applyFill="1" applyAlignment="1">
      <alignment vertical="top"/>
    </xf>
    <xf numFmtId="165" fontId="16" fillId="0" borderId="0" xfId="42" applyNumberFormat="1" applyFont="1" applyFill="1" applyBorder="1" applyAlignment="1">
      <alignment vertical="top"/>
    </xf>
    <xf numFmtId="165" fontId="16" fillId="0" borderId="0" xfId="42" applyNumberFormat="1" applyFont="1" applyFill="1" applyAlignment="1">
      <alignment horizontal="left" vertical="top" wrapText="1"/>
    </xf>
    <xf numFmtId="165" fontId="25" fillId="0" borderId="0" xfId="42" applyNumberFormat="1" applyFont="1" applyFill="1" applyAlignment="1">
      <alignment horizontal="left" vertical="top" wrapText="1"/>
    </xf>
    <xf numFmtId="165" fontId="38" fillId="0" borderId="0" xfId="42" applyNumberFormat="1" applyFont="1" applyFill="1" applyAlignment="1">
      <alignment horizontal="left" vertical="top" wrapText="1"/>
    </xf>
    <xf numFmtId="0" fontId="2" fillId="0" borderId="0" xfId="0" applyFont="1" applyAlignment="1">
      <alignment horizontal="center"/>
    </xf>
    <xf numFmtId="0" fontId="3" fillId="0" borderId="0" xfId="0" applyFont="1" applyAlignment="1">
      <alignment horizontal="center"/>
    </xf>
    <xf numFmtId="0" fontId="5" fillId="0" borderId="38" xfId="0" applyFont="1" applyBorder="1" applyAlignment="1">
      <alignment horizontal="center"/>
    </xf>
    <xf numFmtId="165" fontId="2" fillId="0" borderId="0" xfId="42" applyNumberFormat="1" applyFont="1" applyAlignment="1">
      <alignment horizontal="center"/>
    </xf>
    <xf numFmtId="165" fontId="5" fillId="0" borderId="38" xfId="42" applyNumberFormat="1" applyFont="1" applyBorder="1" applyAlignment="1">
      <alignment horizontal="center"/>
    </xf>
    <xf numFmtId="3" fontId="6" fillId="0" borderId="0" xfId="57" applyNumberFormat="1" applyFont="1" applyFill="1" applyAlignment="1">
      <alignment horizontal="center" vertical="top"/>
      <protection/>
    </xf>
    <xf numFmtId="37" fontId="2" fillId="0" borderId="0" xfId="60" applyNumberFormat="1" applyFont="1" applyFill="1" applyBorder="1" applyAlignment="1">
      <alignment vertical="center"/>
      <protection/>
    </xf>
    <xf numFmtId="3" fontId="7" fillId="0" borderId="0" xfId="57" applyNumberFormat="1" applyFont="1" applyFill="1" applyAlignment="1">
      <alignment horizontal="center" vertical="top"/>
      <protection/>
    </xf>
    <xf numFmtId="0" fontId="1" fillId="0" borderId="0" xfId="60" applyFont="1" applyFill="1" applyAlignment="1">
      <alignment horizontal="center" vertical="center"/>
      <protection/>
    </xf>
    <xf numFmtId="0" fontId="2" fillId="0" borderId="0" xfId="60" applyFont="1" applyFill="1" applyAlignment="1">
      <alignment horizontal="center" vertical="center"/>
      <protection/>
    </xf>
    <xf numFmtId="37" fontId="2" fillId="0" borderId="0" xfId="60" applyNumberFormat="1" applyFont="1" applyFill="1" applyAlignment="1">
      <alignment vertical="center"/>
      <protection/>
    </xf>
    <xf numFmtId="37" fontId="1" fillId="0" borderId="0" xfId="60" applyNumberFormat="1" applyFont="1" applyFill="1" applyAlignment="1">
      <alignment vertical="center"/>
      <protection/>
    </xf>
    <xf numFmtId="0" fontId="1" fillId="0" borderId="0" xfId="60" applyFont="1" applyFill="1" applyAlignment="1">
      <alignment vertical="center"/>
      <protection/>
    </xf>
    <xf numFmtId="0" fontId="2" fillId="0" borderId="22" xfId="60" applyFont="1" applyFill="1" applyBorder="1" applyAlignment="1">
      <alignment vertical="center"/>
      <protection/>
    </xf>
    <xf numFmtId="38" fontId="2" fillId="0" borderId="22" xfId="60" applyNumberFormat="1" applyFont="1" applyFill="1" applyBorder="1" applyAlignment="1">
      <alignment horizontal="center" vertical="top"/>
      <protection/>
    </xf>
    <xf numFmtId="170" fontId="2" fillId="0" borderId="22" xfId="60" applyNumberFormat="1" applyFont="1" applyFill="1" applyBorder="1" applyAlignment="1">
      <alignment horizontal="center" vertical="top"/>
      <protection/>
    </xf>
    <xf numFmtId="38" fontId="2" fillId="0" borderId="0" xfId="60" applyNumberFormat="1" applyFont="1" applyFill="1" applyBorder="1" applyAlignment="1">
      <alignment horizontal="right" vertical="top"/>
      <protection/>
    </xf>
    <xf numFmtId="3" fontId="6" fillId="0" borderId="0" xfId="60" applyNumberFormat="1" applyFont="1" applyFill="1" applyBorder="1" applyAlignment="1" applyProtection="1">
      <alignment horizontal="center" vertical="top"/>
      <protection hidden="1"/>
    </xf>
    <xf numFmtId="0" fontId="6" fillId="0" borderId="0" xfId="60" applyFont="1" applyFill="1" applyBorder="1" applyAlignment="1" applyProtection="1">
      <alignment horizontal="center" vertical="top"/>
      <protection hidden="1"/>
    </xf>
    <xf numFmtId="2" fontId="1" fillId="0" borderId="0" xfId="60" applyNumberFormat="1" applyFont="1" applyFill="1" applyAlignment="1">
      <alignment horizontal="left" vertical="top" wrapText="1"/>
      <protection/>
    </xf>
    <xf numFmtId="37" fontId="1" fillId="0" borderId="0" xfId="60" applyNumberFormat="1" applyFont="1" applyFill="1" applyAlignment="1">
      <alignment horizontal="right" vertical="top"/>
      <protection/>
    </xf>
    <xf numFmtId="38" fontId="2" fillId="0" borderId="0" xfId="60" applyNumberFormat="1" applyFont="1" applyFill="1" applyAlignment="1">
      <alignment horizontal="right" vertical="top"/>
      <protection/>
    </xf>
    <xf numFmtId="38" fontId="1" fillId="0" borderId="0" xfId="60" applyNumberFormat="1" applyFont="1" applyFill="1" applyAlignment="1">
      <alignment horizontal="right" vertical="top"/>
      <protection/>
    </xf>
    <xf numFmtId="37" fontId="23" fillId="0" borderId="0" xfId="60" applyNumberFormat="1" applyFont="1" applyFill="1" applyAlignment="1">
      <alignment horizontal="right" vertical="top"/>
      <protection/>
    </xf>
    <xf numFmtId="37" fontId="1" fillId="0" borderId="0" xfId="60" applyNumberFormat="1" applyFont="1" applyFill="1" applyAlignment="1" applyProtection="1">
      <alignment horizontal="right" vertical="top"/>
      <protection locked="0"/>
    </xf>
    <xf numFmtId="38" fontId="1" fillId="0" borderId="0" xfId="60" applyNumberFormat="1" applyFont="1" applyFill="1" applyAlignment="1" applyProtection="1">
      <alignment horizontal="right" vertical="top"/>
      <protection locked="0"/>
    </xf>
    <xf numFmtId="2" fontId="1" fillId="0" borderId="0" xfId="60" applyNumberFormat="1" applyFont="1" applyFill="1" applyAlignment="1">
      <alignment vertical="top" wrapText="1"/>
      <protection/>
    </xf>
    <xf numFmtId="0" fontId="0" fillId="0" borderId="0" xfId="0" applyAlignment="1">
      <alignment vertical="top" wrapText="1"/>
    </xf>
    <xf numFmtId="38" fontId="23" fillId="0" borderId="0" xfId="60" applyNumberFormat="1" applyFont="1" applyFill="1" applyAlignment="1">
      <alignment horizontal="right" vertical="top"/>
      <protection/>
    </xf>
    <xf numFmtId="3" fontId="1" fillId="0" borderId="0" xfId="57" applyNumberFormat="1" applyFont="1" applyFill="1" applyAlignment="1">
      <alignment horizontal="right" vertical="top"/>
      <protection/>
    </xf>
    <xf numFmtId="3" fontId="29" fillId="0" borderId="22" xfId="60" applyNumberFormat="1" applyFont="1" applyFill="1" applyBorder="1" applyAlignment="1">
      <alignment horizontal="left" vertical="center" wrapText="1"/>
      <protection/>
    </xf>
    <xf numFmtId="2" fontId="29" fillId="0" borderId="0" xfId="57" applyNumberFormat="1" applyFont="1" applyFill="1" applyBorder="1" applyAlignment="1">
      <alignment horizontal="center" vertical="center" wrapText="1"/>
      <protection/>
    </xf>
    <xf numFmtId="14" fontId="29" fillId="0" borderId="22" xfId="60" applyNumberFormat="1" applyFont="1" applyFill="1" applyBorder="1" applyAlignment="1">
      <alignment horizontal="right" vertical="center" wrapText="1"/>
      <protection/>
    </xf>
    <xf numFmtId="165" fontId="7" fillId="0" borderId="0" xfId="42" applyNumberFormat="1" applyFont="1" applyFill="1" applyAlignment="1">
      <alignment vertical="top"/>
    </xf>
    <xf numFmtId="0" fontId="7" fillId="0" borderId="0" xfId="57" applyNumberFormat="1" applyFont="1" applyFill="1" applyBorder="1" applyAlignment="1">
      <alignment horizontal="center" vertical="top"/>
      <protection/>
    </xf>
    <xf numFmtId="165" fontId="7" fillId="0" borderId="22" xfId="42" applyNumberFormat="1" applyFont="1" applyFill="1" applyBorder="1" applyAlignment="1">
      <alignment horizontal="center" vertical="top"/>
    </xf>
    <xf numFmtId="165" fontId="7" fillId="0" borderId="22" xfId="42" applyNumberFormat="1" applyFont="1" applyFill="1" applyBorder="1" applyAlignment="1" quotePrefix="1">
      <alignment horizontal="center" vertical="top"/>
    </xf>
    <xf numFmtId="0" fontId="6" fillId="0" borderId="0" xfId="57" applyNumberFormat="1" applyFont="1" applyFill="1" applyBorder="1" applyAlignment="1">
      <alignment horizontal="center" vertical="top"/>
      <protection/>
    </xf>
    <xf numFmtId="165" fontId="7" fillId="0" borderId="23" xfId="42" applyNumberFormat="1" applyFont="1" applyFill="1" applyBorder="1" applyAlignment="1">
      <alignment vertical="top"/>
    </xf>
    <xf numFmtId="165" fontId="7" fillId="0" borderId="0" xfId="42" applyNumberFormat="1" applyFont="1" applyFill="1" applyAlignment="1">
      <alignment horizontal="center" vertical="top"/>
    </xf>
    <xf numFmtId="165" fontId="7" fillId="0" borderId="0" xfId="42" applyNumberFormat="1" applyFont="1" applyFill="1" applyBorder="1" applyAlignment="1">
      <alignment horizontal="center" vertical="top"/>
    </xf>
    <xf numFmtId="165" fontId="7" fillId="0" borderId="0" xfId="42" applyNumberFormat="1" applyFont="1" applyFill="1" applyBorder="1" applyAlignment="1" quotePrefix="1">
      <alignment horizontal="center" vertical="top"/>
    </xf>
    <xf numFmtId="0" fontId="6" fillId="0" borderId="0" xfId="57" applyNumberFormat="1" applyFont="1" applyFill="1" applyAlignment="1">
      <alignment horizontal="center" vertical="top"/>
      <protection/>
    </xf>
    <xf numFmtId="165" fontId="6" fillId="34" borderId="34" xfId="42" applyNumberFormat="1" applyFont="1" applyFill="1" applyBorder="1" applyAlignment="1">
      <alignment vertical="top"/>
    </xf>
    <xf numFmtId="165" fontId="7" fillId="0" borderId="0" xfId="42" applyNumberFormat="1" applyFont="1" applyFill="1" applyAlignment="1">
      <alignment horizontal="center" vertical="center" wrapText="1"/>
    </xf>
    <xf numFmtId="165" fontId="7" fillId="0" borderId="0" xfId="42" applyNumberFormat="1" applyFont="1" applyFill="1" applyBorder="1" applyAlignment="1">
      <alignment vertical="top"/>
    </xf>
    <xf numFmtId="165" fontId="10" fillId="0" borderId="0" xfId="42" applyNumberFormat="1" applyFont="1" applyFill="1" applyBorder="1" applyAlignment="1">
      <alignment vertical="top"/>
    </xf>
    <xf numFmtId="38" fontId="7" fillId="0" borderId="0" xfId="57" applyNumberFormat="1" applyFont="1" applyFill="1" applyBorder="1" applyAlignment="1">
      <alignment horizontal="right" vertical="top"/>
      <protection/>
    </xf>
    <xf numFmtId="0" fontId="7" fillId="0" borderId="0" xfId="57" applyNumberFormat="1" applyFont="1" applyFill="1" applyBorder="1" applyAlignment="1" quotePrefix="1">
      <alignment horizontal="right" vertical="top"/>
      <protection/>
    </xf>
    <xf numFmtId="168" fontId="7" fillId="0" borderId="0" xfId="57" applyNumberFormat="1" applyFont="1" applyFill="1" applyBorder="1" applyAlignment="1" quotePrefix="1">
      <alignment horizontal="right" vertical="top"/>
      <protection/>
    </xf>
    <xf numFmtId="165" fontId="7" fillId="0" borderId="0" xfId="42" applyNumberFormat="1" applyFont="1" applyFill="1" applyBorder="1" applyAlignment="1">
      <alignment horizontal="right" vertical="top"/>
    </xf>
    <xf numFmtId="165" fontId="7" fillId="0" borderId="0" xfId="42" applyNumberFormat="1" applyFont="1" applyFill="1" applyBorder="1" applyAlignment="1" quotePrefix="1">
      <alignment horizontal="right" vertical="top"/>
    </xf>
    <xf numFmtId="38" fontId="7" fillId="0" borderId="0" xfId="57" applyNumberFormat="1" applyFont="1" applyFill="1" applyBorder="1" applyAlignment="1">
      <alignment vertical="top"/>
      <protection/>
    </xf>
    <xf numFmtId="0" fontId="7" fillId="0" borderId="0" xfId="57" applyNumberFormat="1" applyFont="1" applyFill="1" applyBorder="1" applyAlignment="1" quotePrefix="1">
      <alignment vertical="top"/>
      <protection/>
    </xf>
    <xf numFmtId="0" fontId="7" fillId="0" borderId="0" xfId="57" applyNumberFormat="1" applyFont="1" applyFill="1" applyBorder="1" applyAlignment="1">
      <alignment horizontal="right" vertical="top"/>
      <protection/>
    </xf>
    <xf numFmtId="168" fontId="7" fillId="0" borderId="23" xfId="57" applyNumberFormat="1" applyFont="1" applyFill="1" applyBorder="1" applyAlignment="1" quotePrefix="1">
      <alignment horizontal="right" vertical="top"/>
      <protection/>
    </xf>
    <xf numFmtId="165" fontId="16" fillId="0" borderId="0" xfId="42" applyNumberFormat="1" applyFont="1" applyFill="1" applyAlignment="1">
      <alignment vertical="top"/>
    </xf>
    <xf numFmtId="37" fontId="7" fillId="0" borderId="0" xfId="57" applyNumberFormat="1" applyFont="1" applyFill="1" applyAlignment="1">
      <alignment vertical="top"/>
      <protection/>
    </xf>
    <xf numFmtId="14" fontId="7" fillId="0" borderId="0" xfId="42" applyNumberFormat="1" applyFont="1" applyFill="1" applyAlignment="1">
      <alignment horizontal="right" vertical="top"/>
    </xf>
    <xf numFmtId="165" fontId="38" fillId="0" borderId="0" xfId="42" applyNumberFormat="1" applyFont="1" applyFill="1" applyAlignment="1">
      <alignment vertical="top"/>
    </xf>
    <xf numFmtId="165" fontId="7" fillId="0" borderId="22" xfId="42" applyNumberFormat="1" applyFont="1" applyFill="1" applyBorder="1" applyAlignment="1">
      <alignment horizontal="right" vertical="top"/>
    </xf>
    <xf numFmtId="14" fontId="7" fillId="0" borderId="0" xfId="57" applyNumberFormat="1" applyFont="1" applyFill="1" applyAlignment="1">
      <alignment horizontal="center" vertical="top"/>
      <protection/>
    </xf>
    <xf numFmtId="0" fontId="7" fillId="0" borderId="0" xfId="57" applyNumberFormat="1" applyFont="1" applyFill="1" applyAlignment="1">
      <alignment horizontal="center" vertical="top"/>
      <protection/>
    </xf>
    <xf numFmtId="165" fontId="1" fillId="0" borderId="0" xfId="42" applyNumberFormat="1" applyFont="1" applyFill="1" applyAlignment="1">
      <alignment horizontal="center" vertical="center" wrapText="1" shrinkToFit="1"/>
    </xf>
    <xf numFmtId="165" fontId="1" fillId="0" borderId="22" xfId="42" applyNumberFormat="1" applyFont="1" applyFill="1" applyBorder="1" applyAlignment="1">
      <alignment horizontal="center" vertical="center" wrapText="1" shrinkToFit="1"/>
    </xf>
    <xf numFmtId="165" fontId="6" fillId="0" borderId="0" xfId="42" applyNumberFormat="1" applyFont="1" applyFill="1" applyBorder="1" applyAlignment="1">
      <alignment horizontal="center" vertical="top"/>
    </xf>
    <xf numFmtId="0" fontId="1" fillId="0" borderId="23" xfId="58" applyNumberFormat="1" applyFont="1" applyFill="1" applyBorder="1" applyAlignment="1">
      <alignment horizontal="center" vertical="top" wrapText="1"/>
      <protection/>
    </xf>
    <xf numFmtId="165" fontId="44" fillId="0" borderId="0" xfId="42" applyNumberFormat="1" applyFont="1" applyFill="1" applyAlignment="1">
      <alignment horizontal="right" shrinkToFit="1"/>
    </xf>
    <xf numFmtId="165" fontId="2" fillId="0" borderId="0" xfId="42" applyNumberFormat="1" applyFont="1" applyFill="1" applyBorder="1" applyAlignment="1">
      <alignment horizontal="right" shrinkToFit="1"/>
    </xf>
    <xf numFmtId="165" fontId="1" fillId="0" borderId="0" xfId="42" applyNumberFormat="1" applyFont="1" applyFill="1" applyAlignment="1">
      <alignment horizontal="right" shrinkToFit="1"/>
    </xf>
    <xf numFmtId="165" fontId="1" fillId="0" borderId="0" xfId="42" applyNumberFormat="1" applyFont="1" applyFill="1" applyBorder="1" applyAlignment="1">
      <alignment horizontal="right" shrinkToFit="1"/>
    </xf>
    <xf numFmtId="3" fontId="23" fillId="0" borderId="0" xfId="58" applyNumberFormat="1" applyFont="1" applyFill="1" applyAlignment="1">
      <alignment vertical="top" shrinkToFit="1"/>
      <protection/>
    </xf>
    <xf numFmtId="165" fontId="11" fillId="0" borderId="0" xfId="42" applyNumberFormat="1" applyFont="1" applyFill="1" applyAlignment="1">
      <alignment vertical="top"/>
    </xf>
    <xf numFmtId="165" fontId="6" fillId="0" borderId="34" xfId="42" applyNumberFormat="1" applyFont="1" applyFill="1" applyBorder="1" applyAlignment="1">
      <alignment vertical="top"/>
    </xf>
    <xf numFmtId="165" fontId="40" fillId="0" borderId="0" xfId="42" applyNumberFormat="1" applyFont="1" applyFill="1" applyAlignment="1">
      <alignment vertical="top"/>
    </xf>
    <xf numFmtId="165" fontId="6" fillId="0" borderId="23" xfId="42" applyNumberFormat="1" applyFont="1" applyFill="1" applyBorder="1" applyAlignment="1">
      <alignment vertical="top"/>
    </xf>
    <xf numFmtId="165" fontId="7" fillId="0" borderId="0" xfId="42" applyNumberFormat="1" applyFont="1" applyFill="1" applyAlignment="1">
      <alignment horizontal="right" vertical="top"/>
    </xf>
    <xf numFmtId="37" fontId="6" fillId="0" borderId="34" xfId="57" applyNumberFormat="1" applyFont="1" applyFill="1" applyBorder="1" applyAlignment="1">
      <alignment vertical="top"/>
      <protection/>
    </xf>
    <xf numFmtId="165" fontId="7" fillId="0" borderId="22" xfId="42" applyNumberFormat="1" applyFont="1" applyFill="1" applyBorder="1" applyAlignment="1" quotePrefix="1">
      <alignment horizontal="right" vertical="top"/>
    </xf>
    <xf numFmtId="37" fontId="6" fillId="0" borderId="23" xfId="57" applyNumberFormat="1" applyFont="1" applyFill="1" applyBorder="1" applyAlignment="1">
      <alignment vertical="top"/>
      <protection/>
    </xf>
    <xf numFmtId="3" fontId="7" fillId="0" borderId="0" xfId="57" applyNumberFormat="1" applyFont="1" applyAlignment="1">
      <alignment vertical="top"/>
      <protection/>
    </xf>
    <xf numFmtId="0" fontId="7" fillId="0" borderId="0" xfId="57" applyNumberFormat="1" applyFont="1" applyAlignment="1">
      <alignment vertical="top"/>
      <protection/>
    </xf>
    <xf numFmtId="3" fontId="1" fillId="0" borderId="23" xfId="58" applyNumberFormat="1" applyFont="1" applyFill="1" applyBorder="1" applyAlignment="1">
      <alignment vertical="top" shrinkToFit="1"/>
      <protection/>
    </xf>
    <xf numFmtId="165" fontId="6" fillId="0" borderId="0" xfId="42" applyNumberFormat="1" applyFont="1" applyFill="1" applyBorder="1" applyAlignment="1">
      <alignment vertical="top"/>
    </xf>
    <xf numFmtId="165" fontId="6" fillId="0" borderId="0" xfId="42" applyNumberFormat="1" applyFont="1" applyFill="1" applyAlignment="1">
      <alignment vertical="top"/>
    </xf>
    <xf numFmtId="3" fontId="1" fillId="0" borderId="0" xfId="58" applyNumberFormat="1" applyFont="1" applyFill="1" applyAlignment="1">
      <alignment vertical="top" shrinkToFit="1"/>
      <protection/>
    </xf>
    <xf numFmtId="0" fontId="1" fillId="0" borderId="23" xfId="57" applyNumberFormat="1" applyFont="1" applyFill="1" applyBorder="1" applyAlignment="1">
      <alignment horizontal="center" vertical="top"/>
      <protection/>
    </xf>
    <xf numFmtId="0" fontId="1" fillId="0" borderId="22" xfId="57" applyNumberFormat="1" applyFont="1" applyFill="1" applyBorder="1" applyAlignment="1">
      <alignment horizontal="center" vertical="top"/>
      <protection/>
    </xf>
    <xf numFmtId="165" fontId="7" fillId="0" borderId="27" xfId="42" applyNumberFormat="1" applyFont="1" applyBorder="1" applyAlignment="1">
      <alignment vertical="top"/>
    </xf>
    <xf numFmtId="0" fontId="7" fillId="0" borderId="27" xfId="57" applyNumberFormat="1" applyFont="1" applyBorder="1" applyAlignment="1">
      <alignment vertical="top"/>
      <protection/>
    </xf>
    <xf numFmtId="165" fontId="7" fillId="0" borderId="0" xfId="42" applyNumberFormat="1" applyFont="1" applyAlignment="1">
      <alignment vertical="top"/>
    </xf>
    <xf numFmtId="0" fontId="1" fillId="0" borderId="27" xfId="58" applyNumberFormat="1" applyFont="1" applyFill="1" applyBorder="1" applyAlignment="1">
      <alignment vertical="top" shrinkToFit="1"/>
      <protection/>
    </xf>
    <xf numFmtId="165" fontId="10" fillId="0" borderId="0" xfId="42" applyNumberFormat="1" applyFont="1" applyFill="1" applyBorder="1" applyAlignment="1">
      <alignment horizontal="right" vertical="top"/>
    </xf>
    <xf numFmtId="165" fontId="6" fillId="0" borderId="0" xfId="42" applyNumberFormat="1" applyFont="1" applyFill="1" applyAlignment="1">
      <alignment horizontal="right" vertical="top"/>
    </xf>
    <xf numFmtId="3" fontId="35" fillId="0" borderId="39" xfId="58" applyNumberFormat="1" applyFont="1" applyFill="1" applyBorder="1" applyAlignment="1">
      <alignment horizontal="right" vertical="center"/>
      <protection/>
    </xf>
    <xf numFmtId="0" fontId="35" fillId="0" borderId="39" xfId="0" applyFont="1" applyFill="1" applyBorder="1" applyAlignment="1">
      <alignment horizontal="right" vertical="center"/>
    </xf>
    <xf numFmtId="165" fontId="35" fillId="0" borderId="39" xfId="42" applyNumberFormat="1" applyFont="1" applyFill="1" applyBorder="1" applyAlignment="1">
      <alignment horizontal="right" vertical="center"/>
    </xf>
    <xf numFmtId="165" fontId="35" fillId="34" borderId="39" xfId="42" applyNumberFormat="1" applyFont="1" applyFill="1" applyBorder="1" applyAlignment="1">
      <alignment horizontal="right" vertical="center"/>
    </xf>
    <xf numFmtId="165" fontId="16" fillId="0" borderId="40" xfId="42" applyNumberFormat="1" applyFont="1" applyFill="1" applyBorder="1" applyAlignment="1">
      <alignment horizontal="right" vertical="center"/>
    </xf>
    <xf numFmtId="165" fontId="16" fillId="0" borderId="41" xfId="42" applyNumberFormat="1" applyFont="1" applyFill="1" applyBorder="1" applyAlignment="1">
      <alignment horizontal="right" vertical="center"/>
    </xf>
    <xf numFmtId="3" fontId="16" fillId="0" borderId="40" xfId="58" applyNumberFormat="1" applyFont="1" applyFill="1" applyBorder="1" applyAlignment="1">
      <alignment horizontal="right" vertical="center"/>
      <protection/>
    </xf>
    <xf numFmtId="0" fontId="16" fillId="0" borderId="40" xfId="0" applyFont="1" applyFill="1" applyBorder="1" applyAlignment="1">
      <alignment horizontal="right" vertical="center"/>
    </xf>
    <xf numFmtId="3" fontId="16" fillId="0" borderId="41" xfId="58" applyNumberFormat="1" applyFont="1" applyFill="1" applyBorder="1" applyAlignment="1">
      <alignment horizontal="right" vertical="center"/>
      <protection/>
    </xf>
    <xf numFmtId="0" fontId="16" fillId="0" borderId="41" xfId="0" applyFont="1" applyFill="1" applyBorder="1" applyAlignment="1">
      <alignment horizontal="right" vertical="center"/>
    </xf>
    <xf numFmtId="165" fontId="16" fillId="0" borderId="42" xfId="42" applyNumberFormat="1" applyFont="1" applyFill="1" applyBorder="1" applyAlignment="1">
      <alignment horizontal="right" vertical="center"/>
    </xf>
    <xf numFmtId="3" fontId="16" fillId="0" borderId="42" xfId="58" applyNumberFormat="1" applyFont="1" applyFill="1" applyBorder="1" applyAlignment="1">
      <alignment horizontal="right" vertical="center"/>
      <protection/>
    </xf>
    <xf numFmtId="0" fontId="16" fillId="0" borderId="42" xfId="0" applyFont="1" applyFill="1" applyBorder="1" applyAlignment="1">
      <alignment horizontal="right" vertical="center"/>
    </xf>
    <xf numFmtId="3" fontId="15" fillId="0" borderId="42" xfId="58" applyNumberFormat="1" applyFont="1" applyFill="1" applyBorder="1" applyAlignment="1">
      <alignment horizontal="right" vertical="center"/>
      <protection/>
    </xf>
    <xf numFmtId="0" fontId="15" fillId="0" borderId="42" xfId="0" applyFont="1" applyFill="1" applyBorder="1" applyAlignment="1">
      <alignment horizontal="right" vertical="center"/>
    </xf>
    <xf numFmtId="3" fontId="24" fillId="0" borderId="42" xfId="58" applyNumberFormat="1" applyFont="1" applyFill="1" applyBorder="1" applyAlignment="1">
      <alignment horizontal="right" vertical="center"/>
      <protection/>
    </xf>
    <xf numFmtId="0" fontId="24" fillId="0" borderId="42" xfId="0" applyFont="1" applyFill="1" applyBorder="1" applyAlignment="1">
      <alignment horizontal="right" vertical="center"/>
    </xf>
    <xf numFmtId="3" fontId="15" fillId="0" borderId="41" xfId="58" applyNumberFormat="1" applyFont="1" applyFill="1" applyBorder="1" applyAlignment="1">
      <alignment horizontal="right" vertical="center"/>
      <protection/>
    </xf>
    <xf numFmtId="0" fontId="15" fillId="0" borderId="41" xfId="0" applyFont="1" applyFill="1" applyBorder="1" applyAlignment="1">
      <alignment horizontal="right" vertical="center"/>
    </xf>
    <xf numFmtId="165" fontId="16" fillId="0" borderId="41" xfId="42" applyNumberFormat="1" applyFont="1" applyFill="1" applyBorder="1" applyAlignment="1">
      <alignment horizontal="right" vertical="top"/>
    </xf>
    <xf numFmtId="165" fontId="16" fillId="0" borderId="41" xfId="42" applyNumberFormat="1" applyFont="1" applyBorder="1" applyAlignment="1">
      <alignment vertical="top"/>
    </xf>
    <xf numFmtId="3" fontId="16" fillId="0" borderId="39" xfId="58" applyNumberFormat="1" applyFont="1" applyFill="1" applyBorder="1" applyAlignment="1">
      <alignment horizontal="right" vertical="top"/>
      <protection/>
    </xf>
    <xf numFmtId="0" fontId="16" fillId="0" borderId="39" xfId="0" applyFont="1" applyFill="1" applyBorder="1" applyAlignment="1">
      <alignment horizontal="right" vertical="top"/>
    </xf>
    <xf numFmtId="165" fontId="16" fillId="0" borderId="39" xfId="42" applyNumberFormat="1" applyFont="1" applyFill="1" applyBorder="1" applyAlignment="1">
      <alignment horizontal="right" vertical="top"/>
    </xf>
    <xf numFmtId="165" fontId="16" fillId="0" borderId="39" xfId="42" applyNumberFormat="1" applyFont="1" applyBorder="1" applyAlignment="1">
      <alignment horizontal="right" vertical="top"/>
    </xf>
    <xf numFmtId="165" fontId="16" fillId="34" borderId="39" xfId="42" applyNumberFormat="1" applyFont="1" applyFill="1" applyBorder="1" applyAlignment="1">
      <alignment horizontal="right" vertical="top"/>
    </xf>
    <xf numFmtId="3" fontId="16" fillId="0" borderId="42" xfId="58" applyNumberFormat="1" applyFont="1" applyFill="1" applyBorder="1" applyAlignment="1">
      <alignment horizontal="right" vertical="top"/>
      <protection/>
    </xf>
    <xf numFmtId="0" fontId="16" fillId="0" borderId="42" xfId="0" applyFont="1" applyBorder="1" applyAlignment="1">
      <alignment horizontal="right" vertical="top"/>
    </xf>
    <xf numFmtId="165" fontId="16" fillId="0" borderId="42" xfId="42" applyNumberFormat="1" applyFont="1" applyFill="1" applyBorder="1" applyAlignment="1">
      <alignment horizontal="right" vertical="top"/>
    </xf>
    <xf numFmtId="165" fontId="16" fillId="0" borderId="42" xfId="42" applyNumberFormat="1" applyFont="1" applyBorder="1" applyAlignment="1">
      <alignment horizontal="right" vertical="top"/>
    </xf>
    <xf numFmtId="0" fontId="1" fillId="0" borderId="23" xfId="58" applyNumberFormat="1" applyFont="1" applyFill="1" applyBorder="1" applyAlignment="1">
      <alignment horizontal="center" vertical="top"/>
      <protection/>
    </xf>
    <xf numFmtId="165" fontId="1" fillId="0" borderId="41" xfId="42" applyNumberFormat="1" applyFont="1" applyFill="1" applyBorder="1" applyAlignment="1">
      <alignment horizontal="center" vertical="top"/>
    </xf>
    <xf numFmtId="165" fontId="0" fillId="0" borderId="41" xfId="42" applyNumberFormat="1" applyFont="1" applyBorder="1" applyAlignment="1">
      <alignment vertical="top"/>
    </xf>
    <xf numFmtId="165" fontId="1" fillId="0" borderId="39" xfId="42" applyNumberFormat="1" applyFont="1" applyFill="1" applyBorder="1" applyAlignment="1">
      <alignment horizontal="center" vertical="top"/>
    </xf>
    <xf numFmtId="165" fontId="0" fillId="0" borderId="39" xfId="42" applyNumberFormat="1" applyFont="1" applyBorder="1" applyAlignment="1">
      <alignment vertical="top"/>
    </xf>
    <xf numFmtId="165" fontId="16" fillId="0" borderId="23" xfId="42" applyNumberFormat="1" applyFont="1" applyFill="1" applyBorder="1" applyAlignment="1">
      <alignment horizontal="right" vertical="top"/>
    </xf>
    <xf numFmtId="165" fontId="16" fillId="0" borderId="30" xfId="42" applyNumberFormat="1" applyFont="1" applyFill="1" applyBorder="1" applyAlignment="1">
      <alignment horizontal="right" vertical="top"/>
    </xf>
    <xf numFmtId="165" fontId="33" fillId="0" borderId="42" xfId="42" applyNumberFormat="1" applyFont="1" applyFill="1" applyBorder="1" applyAlignment="1">
      <alignment horizontal="right" vertical="top"/>
    </xf>
    <xf numFmtId="165" fontId="33" fillId="0" borderId="42" xfId="42" applyNumberFormat="1" applyFont="1" applyBorder="1" applyAlignment="1">
      <alignment vertical="top"/>
    </xf>
    <xf numFmtId="37" fontId="7" fillId="0" borderId="22" xfId="57" applyNumberFormat="1" applyFont="1" applyFill="1" applyBorder="1" applyAlignment="1">
      <alignment vertical="top"/>
      <protection/>
    </xf>
    <xf numFmtId="0" fontId="2" fillId="0" borderId="23" xfId="57" applyNumberFormat="1" applyFont="1" applyFill="1" applyBorder="1" applyAlignment="1">
      <alignment horizontal="center" vertical="top"/>
      <protection/>
    </xf>
    <xf numFmtId="37" fontId="10" fillId="0" borderId="0" xfId="57" applyNumberFormat="1" applyFont="1" applyFill="1" applyAlignment="1">
      <alignment vertical="top"/>
      <protection/>
    </xf>
    <xf numFmtId="37" fontId="7" fillId="0" borderId="23" xfId="57" applyNumberFormat="1" applyFont="1" applyFill="1" applyBorder="1" applyAlignment="1">
      <alignment vertical="top"/>
      <protection/>
    </xf>
    <xf numFmtId="165" fontId="10" fillId="0" borderId="0" xfId="42" applyNumberFormat="1" applyFont="1" applyFill="1" applyAlignment="1">
      <alignment vertical="top"/>
    </xf>
    <xf numFmtId="14" fontId="7" fillId="0" borderId="0" xfId="42" applyNumberFormat="1" applyFont="1" applyFill="1" applyAlignment="1" quotePrefix="1">
      <alignment horizontal="right" vertical="top"/>
    </xf>
    <xf numFmtId="165" fontId="7" fillId="0" borderId="0" xfId="42" applyNumberFormat="1" applyFont="1" applyFill="1" applyAlignment="1" quotePrefix="1">
      <alignment horizontal="right" vertical="top"/>
    </xf>
    <xf numFmtId="165" fontId="6" fillId="0" borderId="34" xfId="42" applyNumberFormat="1" applyFont="1" applyFill="1" applyBorder="1" applyAlignment="1">
      <alignment horizontal="right" vertical="top"/>
    </xf>
    <xf numFmtId="165" fontId="7" fillId="0" borderId="0" xfId="57" applyNumberFormat="1" applyFont="1" applyFill="1" applyAlignment="1">
      <alignment horizontal="center" vertical="top"/>
      <protection/>
    </xf>
    <xf numFmtId="165" fontId="7" fillId="0" borderId="22" xfId="42" applyNumberFormat="1" applyFont="1" applyFill="1" applyBorder="1" applyAlignment="1">
      <alignment vertical="top"/>
    </xf>
    <xf numFmtId="165" fontId="7" fillId="0" borderId="43" xfId="42" applyNumberFormat="1" applyFont="1" applyFill="1" applyBorder="1" applyAlignment="1">
      <alignment vertical="top"/>
    </xf>
    <xf numFmtId="165" fontId="6" fillId="0" borderId="0" xfId="42" applyNumberFormat="1" applyFont="1" applyFill="1" applyBorder="1" applyAlignment="1">
      <alignment horizontal="right" vertical="top"/>
    </xf>
    <xf numFmtId="165" fontId="1" fillId="0" borderId="23" xfId="42" applyNumberFormat="1" applyFont="1" applyFill="1" applyBorder="1" applyAlignment="1">
      <alignment horizontal="center" vertical="top"/>
    </xf>
    <xf numFmtId="165" fontId="15" fillId="0" borderId="42" xfId="42" applyNumberFormat="1" applyFont="1" applyFill="1" applyBorder="1" applyAlignment="1">
      <alignment horizontal="right" vertical="center"/>
    </xf>
    <xf numFmtId="165" fontId="2" fillId="0" borderId="41" xfId="42" applyNumberFormat="1" applyFont="1" applyFill="1" applyBorder="1" applyAlignment="1">
      <alignment horizontal="center" vertical="top"/>
    </xf>
    <xf numFmtId="165" fontId="1" fillId="0" borderId="42" xfId="42" applyNumberFormat="1" applyFont="1" applyFill="1" applyBorder="1" applyAlignment="1">
      <alignment vertical="top" shrinkToFit="1"/>
    </xf>
    <xf numFmtId="165" fontId="1" fillId="0" borderId="41" xfId="42" applyNumberFormat="1" applyFont="1" applyFill="1" applyBorder="1" applyAlignment="1">
      <alignment vertical="top" shrinkToFit="1"/>
    </xf>
    <xf numFmtId="165" fontId="1" fillId="34" borderId="39" xfId="42" applyNumberFormat="1" applyFont="1" applyFill="1" applyBorder="1" applyAlignment="1">
      <alignment vertical="top" shrinkToFit="1"/>
    </xf>
    <xf numFmtId="0" fontId="15" fillId="0" borderId="42" xfId="0" applyFont="1" applyBorder="1" applyAlignment="1">
      <alignment horizontal="right" vertical="center"/>
    </xf>
    <xf numFmtId="3" fontId="15" fillId="0" borderId="42" xfId="58" applyNumberFormat="1" applyFont="1" applyFill="1" applyBorder="1" applyAlignment="1">
      <alignment horizontal="right" vertical="top"/>
      <protection/>
    </xf>
    <xf numFmtId="0" fontId="15" fillId="0" borderId="42" xfId="0" applyFont="1" applyFill="1" applyBorder="1" applyAlignment="1">
      <alignment horizontal="right" vertical="top"/>
    </xf>
    <xf numFmtId="165" fontId="15" fillId="0" borderId="42" xfId="42" applyNumberFormat="1" applyFont="1" applyFill="1" applyBorder="1" applyAlignment="1">
      <alignment horizontal="right" vertical="top"/>
    </xf>
    <xf numFmtId="165" fontId="6" fillId="34" borderId="34" xfId="42" applyNumberFormat="1" applyFont="1" applyFill="1" applyBorder="1" applyAlignment="1">
      <alignment horizontal="right" vertical="top"/>
    </xf>
    <xf numFmtId="165" fontId="6" fillId="0" borderId="23" xfId="42" applyNumberFormat="1" applyFont="1" applyFill="1" applyBorder="1" applyAlignment="1">
      <alignment horizontal="right" vertical="top"/>
    </xf>
    <xf numFmtId="165" fontId="15" fillId="0" borderId="41" xfId="42" applyNumberFormat="1" applyFont="1" applyFill="1" applyBorder="1" applyAlignment="1">
      <alignment horizontal="right" vertical="top"/>
    </xf>
    <xf numFmtId="165" fontId="15" fillId="0" borderId="41" xfId="42" applyNumberFormat="1" applyFont="1" applyFill="1" applyBorder="1" applyAlignment="1">
      <alignment vertical="top"/>
    </xf>
    <xf numFmtId="3" fontId="2" fillId="0" borderId="22" xfId="57" applyNumberFormat="1" applyFont="1" applyFill="1" applyBorder="1" applyAlignment="1">
      <alignment vertical="top" shrinkToFit="1"/>
      <protection/>
    </xf>
    <xf numFmtId="165" fontId="15" fillId="34" borderId="42" xfId="42" applyNumberFormat="1" applyFont="1" applyFill="1" applyBorder="1" applyAlignment="1">
      <alignment horizontal="right" vertical="top"/>
    </xf>
    <xf numFmtId="0" fontId="1" fillId="0" borderId="41" xfId="58" applyNumberFormat="1" applyFont="1" applyFill="1" applyBorder="1" applyAlignment="1">
      <alignment horizontal="center" vertical="top"/>
      <protection/>
    </xf>
    <xf numFmtId="0" fontId="0" fillId="0" borderId="41" xfId="0" applyBorder="1" applyAlignment="1">
      <alignment vertical="top"/>
    </xf>
    <xf numFmtId="0" fontId="7" fillId="0" borderId="0" xfId="60" applyNumberFormat="1" applyFont="1" applyFill="1" applyBorder="1" applyAlignment="1" applyProtection="1">
      <alignment horizontal="left" vertical="top" wrapText="1"/>
      <protection hidden="1"/>
    </xf>
    <xf numFmtId="0" fontId="7" fillId="0" borderId="0" xfId="57" applyNumberFormat="1" applyFont="1" applyFill="1" applyAlignment="1">
      <alignment horizontal="left" vertical="top" wrapText="1"/>
      <protection/>
    </xf>
    <xf numFmtId="0" fontId="7" fillId="0" borderId="23" xfId="57" applyNumberFormat="1" applyFont="1" applyFill="1" applyBorder="1" applyAlignment="1">
      <alignment horizontal="center" vertical="top" wrapText="1"/>
      <protection/>
    </xf>
    <xf numFmtId="165" fontId="6" fillId="0" borderId="23" xfId="42" applyNumberFormat="1" applyFont="1" applyFill="1" applyBorder="1" applyAlignment="1">
      <alignment horizontal="center" vertical="top"/>
    </xf>
    <xf numFmtId="165" fontId="7" fillId="0" borderId="23" xfId="42" applyNumberFormat="1" applyFont="1" applyFill="1" applyBorder="1" applyAlignment="1">
      <alignment horizontal="center" vertical="top"/>
    </xf>
    <xf numFmtId="0" fontId="7" fillId="0" borderId="0" xfId="57" applyNumberFormat="1" applyFont="1" applyFill="1" applyBorder="1" applyAlignment="1">
      <alignment horizontal="center" vertical="top" wrapText="1"/>
      <protection/>
    </xf>
    <xf numFmtId="165" fontId="0" fillId="0" borderId="41" xfId="42" applyNumberFormat="1" applyFont="1" applyFill="1" applyBorder="1" applyAlignment="1">
      <alignment vertical="top"/>
    </xf>
    <xf numFmtId="165" fontId="0" fillId="0" borderId="39" xfId="42" applyNumberFormat="1" applyFont="1" applyFill="1" applyBorder="1" applyAlignment="1">
      <alignment vertical="top"/>
    </xf>
    <xf numFmtId="165" fontId="15" fillId="0" borderId="42" xfId="42" applyNumberFormat="1" applyFont="1" applyFill="1" applyBorder="1" applyAlignment="1">
      <alignment vertical="top"/>
    </xf>
    <xf numFmtId="0" fontId="1" fillId="0" borderId="39" xfId="58" applyNumberFormat="1" applyFont="1" applyFill="1" applyBorder="1" applyAlignment="1">
      <alignment horizontal="center" vertical="top"/>
      <protection/>
    </xf>
    <xf numFmtId="0" fontId="0" fillId="0" borderId="39" xfId="0" applyBorder="1" applyAlignment="1">
      <alignment vertical="top"/>
    </xf>
    <xf numFmtId="3" fontId="16" fillId="0" borderId="24" xfId="58" applyNumberFormat="1" applyFont="1" applyFill="1" applyBorder="1" applyAlignment="1">
      <alignment horizontal="right" vertical="top"/>
      <protection/>
    </xf>
    <xf numFmtId="3" fontId="16" fillId="0" borderId="23" xfId="58" applyNumberFormat="1" applyFont="1" applyFill="1" applyBorder="1" applyAlignment="1">
      <alignment horizontal="right" vertical="top"/>
      <protection/>
    </xf>
    <xf numFmtId="3" fontId="16" fillId="0" borderId="30" xfId="58" applyNumberFormat="1" applyFont="1" applyFill="1" applyBorder="1" applyAlignment="1">
      <alignment horizontal="right" vertical="top"/>
      <protection/>
    </xf>
    <xf numFmtId="3" fontId="15" fillId="0" borderId="41" xfId="58" applyNumberFormat="1" applyFont="1" applyFill="1" applyBorder="1" applyAlignment="1">
      <alignment horizontal="right" vertical="top"/>
      <protection/>
    </xf>
    <xf numFmtId="0" fontId="15" fillId="0" borderId="41" xfId="0" applyFont="1" applyFill="1" applyBorder="1" applyAlignment="1">
      <alignment vertical="top"/>
    </xf>
    <xf numFmtId="165" fontId="16" fillId="0" borderId="42" xfId="42" applyNumberFormat="1" applyFont="1" applyBorder="1" applyAlignment="1">
      <alignment vertical="top"/>
    </xf>
    <xf numFmtId="0" fontId="16" fillId="0" borderId="39" xfId="0" applyFont="1" applyBorder="1" applyAlignment="1">
      <alignment horizontal="right" vertical="top"/>
    </xf>
    <xf numFmtId="0" fontId="15" fillId="0" borderId="41" xfId="0" applyFont="1" applyBorder="1" applyAlignment="1">
      <alignment vertical="top"/>
    </xf>
    <xf numFmtId="0" fontId="0" fillId="0" borderId="41" xfId="0" applyFill="1" applyBorder="1" applyAlignment="1">
      <alignment vertical="top"/>
    </xf>
    <xf numFmtId="0" fontId="0" fillId="0" borderId="39" xfId="0" applyFill="1" applyBorder="1" applyAlignment="1">
      <alignment vertical="top"/>
    </xf>
    <xf numFmtId="0" fontId="1" fillId="0" borderId="24" xfId="58" applyNumberFormat="1" applyFont="1" applyFill="1" applyBorder="1" applyAlignment="1">
      <alignment horizontal="center" vertical="center" wrapText="1"/>
      <protection/>
    </xf>
    <xf numFmtId="0" fontId="1" fillId="0" borderId="23" xfId="58" applyNumberFormat="1" applyFont="1" applyFill="1" applyBorder="1" applyAlignment="1">
      <alignment horizontal="center" vertical="center" wrapText="1"/>
      <protection/>
    </xf>
    <xf numFmtId="0" fontId="1" fillId="0" borderId="30" xfId="58" applyNumberFormat="1" applyFont="1" applyFill="1" applyBorder="1" applyAlignment="1">
      <alignment horizontal="center" vertical="center" wrapText="1"/>
      <protection/>
    </xf>
    <xf numFmtId="0" fontId="1" fillId="0" borderId="25" xfId="58" applyNumberFormat="1" applyFont="1" applyFill="1" applyBorder="1" applyAlignment="1">
      <alignment horizontal="center" vertical="center" wrapText="1"/>
      <protection/>
    </xf>
    <xf numFmtId="0" fontId="1" fillId="0" borderId="22" xfId="58" applyNumberFormat="1" applyFont="1" applyFill="1" applyBorder="1" applyAlignment="1">
      <alignment horizontal="center" vertical="center" wrapText="1"/>
      <protection/>
    </xf>
    <xf numFmtId="0" fontId="1" fillId="0" borderId="31" xfId="58" applyNumberFormat="1" applyFont="1" applyFill="1" applyBorder="1" applyAlignment="1">
      <alignment horizontal="center" vertical="center" wrapText="1"/>
      <protection/>
    </xf>
    <xf numFmtId="0" fontId="1" fillId="0" borderId="40" xfId="58" applyNumberFormat="1" applyFont="1" applyFill="1" applyBorder="1" applyAlignment="1">
      <alignment vertical="top" shrinkToFit="1"/>
      <protection/>
    </xf>
    <xf numFmtId="165" fontId="1" fillId="0" borderId="40" xfId="42" applyNumberFormat="1" applyFont="1" applyFill="1" applyBorder="1" applyAlignment="1">
      <alignment vertical="top" shrinkToFit="1"/>
    </xf>
    <xf numFmtId="3" fontId="1" fillId="0" borderId="41" xfId="58" applyNumberFormat="1" applyFont="1" applyFill="1" applyBorder="1" applyAlignment="1">
      <alignment vertical="top" shrinkToFit="1"/>
      <protection/>
    </xf>
    <xf numFmtId="0" fontId="6" fillId="0" borderId="0" xfId="57" applyNumberFormat="1" applyFont="1" applyFill="1" applyAlignment="1">
      <alignment horizontal="center" vertical="top" wrapText="1"/>
      <protection/>
    </xf>
    <xf numFmtId="165" fontId="6" fillId="0" borderId="0" xfId="42" applyNumberFormat="1" applyFont="1" applyFill="1" applyBorder="1" applyAlignment="1">
      <alignment horizontal="center" vertical="top" wrapText="1"/>
    </xf>
    <xf numFmtId="0" fontId="7" fillId="0" borderId="0" xfId="57" applyNumberFormat="1" applyFont="1" applyFill="1" applyAlignment="1">
      <alignment horizontal="center" vertical="top" wrapText="1"/>
      <protection/>
    </xf>
    <xf numFmtId="0" fontId="7" fillId="0" borderId="0" xfId="57" applyNumberFormat="1" applyFont="1" applyFill="1" applyAlignment="1">
      <alignment horizontal="left" vertical="center" wrapText="1"/>
      <protection/>
    </xf>
    <xf numFmtId="9" fontId="7" fillId="0" borderId="0" xfId="57" applyNumberFormat="1" applyFont="1" applyFill="1" applyBorder="1" applyAlignment="1">
      <alignment horizontal="center" vertical="top"/>
      <protection/>
    </xf>
    <xf numFmtId="3" fontId="7" fillId="0" borderId="0" xfId="57" applyNumberFormat="1" applyFont="1" applyFill="1" applyAlignment="1">
      <alignment horizontal="right" vertical="top"/>
      <protection/>
    </xf>
    <xf numFmtId="0" fontId="7" fillId="0" borderId="0" xfId="57" applyNumberFormat="1" applyFont="1" applyFill="1" applyBorder="1" applyAlignment="1">
      <alignment horizontal="left" vertical="top"/>
      <protection/>
    </xf>
    <xf numFmtId="165" fontId="11" fillId="0" borderId="22" xfId="42" applyNumberFormat="1" applyFont="1" applyFill="1" applyBorder="1" applyAlignment="1">
      <alignment vertical="top"/>
    </xf>
    <xf numFmtId="0" fontId="7" fillId="0" borderId="22" xfId="57" applyNumberFormat="1" applyFont="1" applyFill="1" applyBorder="1" applyAlignment="1">
      <alignment horizontal="center" vertical="top"/>
      <protection/>
    </xf>
    <xf numFmtId="0" fontId="7" fillId="0" borderId="0" xfId="57" applyNumberFormat="1" applyFont="1" applyFill="1" applyAlignment="1">
      <alignment horizontal="left" vertical="top"/>
      <protection/>
    </xf>
    <xf numFmtId="165" fontId="35" fillId="0" borderId="0" xfId="42" applyNumberFormat="1" applyFont="1" applyFill="1" applyBorder="1" applyAlignment="1">
      <alignment horizontal="right" vertical="top"/>
    </xf>
    <xf numFmtId="43" fontId="16" fillId="0" borderId="0" xfId="42" applyFont="1" applyFill="1" applyBorder="1" applyAlignment="1">
      <alignment horizontal="right" vertical="top"/>
    </xf>
    <xf numFmtId="165" fontId="37" fillId="0" borderId="0" xfId="42" applyNumberFormat="1" applyFont="1" applyFill="1" applyBorder="1" applyAlignment="1">
      <alignment horizontal="right" vertical="top"/>
    </xf>
    <xf numFmtId="43" fontId="1" fillId="0" borderId="0" xfId="42" applyFont="1" applyFill="1" applyBorder="1" applyAlignment="1">
      <alignment horizontal="right" vertical="top"/>
    </xf>
    <xf numFmtId="37" fontId="7" fillId="0" borderId="43" xfId="57" applyNumberFormat="1" applyFont="1" applyFill="1" applyBorder="1" applyAlignment="1">
      <alignment vertical="top"/>
      <protection/>
    </xf>
    <xf numFmtId="37" fontId="7" fillId="0" borderId="44" xfId="57" applyNumberFormat="1" applyFont="1" applyFill="1" applyBorder="1" applyAlignment="1">
      <alignment vertical="top"/>
      <protection/>
    </xf>
    <xf numFmtId="165" fontId="2" fillId="0" borderId="41" xfId="42" applyNumberFormat="1" applyFont="1" applyFill="1" applyBorder="1" applyAlignment="1">
      <alignment horizontal="center" vertical="center"/>
    </xf>
    <xf numFmtId="165" fontId="0" fillId="0" borderId="41" xfId="42" applyNumberFormat="1" applyFont="1" applyBorder="1" applyAlignment="1">
      <alignment horizontal="center" vertical="center"/>
    </xf>
    <xf numFmtId="165" fontId="0" fillId="0" borderId="39" xfId="42" applyNumberFormat="1" applyFont="1" applyBorder="1" applyAlignment="1">
      <alignment horizontal="center" vertical="center"/>
    </xf>
    <xf numFmtId="0" fontId="1" fillId="0" borderId="22" xfId="58" applyNumberFormat="1" applyFont="1" applyFill="1" applyBorder="1" applyAlignment="1">
      <alignment horizontal="center" vertical="top"/>
      <protection/>
    </xf>
    <xf numFmtId="0" fontId="1" fillId="0" borderId="27" xfId="57" applyNumberFormat="1" applyFont="1" applyFill="1" applyBorder="1" applyAlignment="1">
      <alignment vertical="top" shrinkToFit="1"/>
      <protection/>
    </xf>
    <xf numFmtId="3" fontId="1" fillId="0" borderId="0" xfId="58" applyNumberFormat="1" applyFont="1" applyFill="1" applyBorder="1" applyAlignment="1">
      <alignment vertical="top" shrinkToFit="1"/>
      <protection/>
    </xf>
    <xf numFmtId="3" fontId="1" fillId="0" borderId="0" xfId="57" applyNumberFormat="1" applyFont="1" applyFill="1" applyAlignment="1">
      <alignment vertical="top" shrinkToFit="1"/>
      <protection/>
    </xf>
    <xf numFmtId="3" fontId="5" fillId="0" borderId="0" xfId="58" applyNumberFormat="1" applyFont="1" applyFill="1" applyAlignment="1">
      <alignment vertical="top" shrinkToFit="1"/>
      <protection/>
    </xf>
    <xf numFmtId="3" fontId="5" fillId="0" borderId="0" xfId="57" applyNumberFormat="1" applyFont="1" applyFill="1" applyAlignment="1">
      <alignment vertical="top" shrinkToFit="1"/>
      <protection/>
    </xf>
    <xf numFmtId="0" fontId="15" fillId="0" borderId="42" xfId="0" applyFont="1" applyBorder="1" applyAlignment="1">
      <alignment horizontal="right" vertical="top"/>
    </xf>
    <xf numFmtId="165" fontId="16" fillId="0" borderId="39" xfId="42" applyNumberFormat="1" applyFont="1" applyBorder="1" applyAlignment="1">
      <alignment vertical="top"/>
    </xf>
    <xf numFmtId="0" fontId="2" fillId="0" borderId="27" xfId="58" applyNumberFormat="1" applyFont="1" applyFill="1" applyBorder="1" applyAlignment="1">
      <alignment vertical="top" shrinkToFit="1"/>
      <protection/>
    </xf>
    <xf numFmtId="0" fontId="2" fillId="0" borderId="27" xfId="57" applyNumberFormat="1" applyFont="1" applyFill="1" applyBorder="1" applyAlignment="1">
      <alignment vertical="top" shrinkToFit="1"/>
      <protection/>
    </xf>
    <xf numFmtId="3" fontId="23" fillId="0" borderId="0" xfId="57" applyNumberFormat="1" applyFont="1" applyFill="1" applyAlignment="1">
      <alignment vertical="top" shrinkToFit="1"/>
      <protection/>
    </xf>
    <xf numFmtId="3" fontId="26" fillId="0" borderId="0" xfId="58" applyNumberFormat="1" applyFont="1" applyFill="1" applyAlignment="1">
      <alignment vertical="top" shrinkToFit="1"/>
      <protection/>
    </xf>
    <xf numFmtId="3" fontId="26" fillId="0" borderId="0" xfId="57" applyNumberFormat="1" applyFont="1" applyFill="1" applyAlignment="1">
      <alignment vertical="top" shrinkToFit="1"/>
      <protection/>
    </xf>
    <xf numFmtId="3" fontId="26" fillId="0" borderId="22" xfId="58" applyNumberFormat="1" applyFont="1" applyFill="1" applyBorder="1" applyAlignment="1">
      <alignment vertical="top" shrinkToFit="1"/>
      <protection/>
    </xf>
    <xf numFmtId="3" fontId="26" fillId="0" borderId="22" xfId="57" applyNumberFormat="1" applyFont="1" applyFill="1" applyBorder="1" applyAlignment="1">
      <alignment vertical="top" shrinkToFit="1"/>
      <protection/>
    </xf>
    <xf numFmtId="0" fontId="26" fillId="0" borderId="0" xfId="59" applyNumberFormat="1" applyFont="1" applyFill="1" applyBorder="1" applyAlignment="1">
      <alignment horizontal="left" vertical="top" wrapText="1"/>
      <protection/>
    </xf>
    <xf numFmtId="165" fontId="0" fillId="0" borderId="41" xfId="42" applyNumberFormat="1" applyFont="1" applyFill="1" applyBorder="1" applyAlignment="1">
      <alignment horizontal="center" vertical="center"/>
    </xf>
    <xf numFmtId="165" fontId="0" fillId="0" borderId="39" xfId="42" applyNumberFormat="1" applyFont="1" applyFill="1" applyBorder="1" applyAlignment="1">
      <alignment horizontal="center" vertical="center"/>
    </xf>
    <xf numFmtId="165" fontId="15" fillId="34" borderId="42" xfId="42" applyNumberFormat="1" applyFont="1" applyFill="1" applyBorder="1" applyAlignment="1">
      <alignment horizontal="right" vertical="center"/>
    </xf>
    <xf numFmtId="165" fontId="15" fillId="0" borderId="40" xfId="42" applyNumberFormat="1" applyFont="1" applyFill="1" applyBorder="1" applyAlignment="1">
      <alignment horizontal="right" vertical="center"/>
    </xf>
    <xf numFmtId="165" fontId="15" fillId="0" borderId="41" xfId="42" applyNumberFormat="1" applyFont="1" applyFill="1" applyBorder="1" applyAlignment="1">
      <alignment horizontal="right" vertical="center"/>
    </xf>
    <xf numFmtId="3" fontId="15" fillId="0" borderId="40" xfId="58" applyNumberFormat="1" applyFont="1" applyFill="1" applyBorder="1" applyAlignment="1">
      <alignment horizontal="right" vertical="center"/>
      <protection/>
    </xf>
    <xf numFmtId="0" fontId="15" fillId="0" borderId="40" xfId="0" applyFont="1" applyFill="1" applyBorder="1" applyAlignment="1">
      <alignment horizontal="right" vertical="center"/>
    </xf>
    <xf numFmtId="3" fontId="15" fillId="0" borderId="39" xfId="58" applyNumberFormat="1" applyFont="1" applyFill="1" applyBorder="1" applyAlignment="1">
      <alignment horizontal="right" vertical="center"/>
      <protection/>
    </xf>
    <xf numFmtId="0" fontId="15" fillId="0" borderId="39" xfId="0" applyFont="1" applyFill="1" applyBorder="1" applyAlignment="1">
      <alignment horizontal="right" vertical="center"/>
    </xf>
    <xf numFmtId="165" fontId="15" fillId="0" borderId="39" xfId="42" applyNumberFormat="1" applyFont="1" applyFill="1" applyBorder="1" applyAlignment="1">
      <alignment horizontal="right" vertical="center"/>
    </xf>
    <xf numFmtId="3" fontId="2" fillId="0" borderId="0" xfId="58" applyNumberFormat="1" applyFont="1" applyFill="1" applyBorder="1" applyAlignment="1">
      <alignment vertical="top" shrinkToFit="1"/>
      <protection/>
    </xf>
    <xf numFmtId="3" fontId="2" fillId="0" borderId="0" xfId="57" applyNumberFormat="1" applyFont="1" applyFill="1" applyAlignment="1">
      <alignment vertical="top" shrinkToFit="1"/>
      <protection/>
    </xf>
    <xf numFmtId="3" fontId="1" fillId="0" borderId="42" xfId="58" applyNumberFormat="1" applyFont="1" applyFill="1" applyBorder="1" applyAlignment="1">
      <alignment vertical="top" shrinkToFit="1"/>
      <protection/>
    </xf>
    <xf numFmtId="3" fontId="5" fillId="0" borderId="42" xfId="58" applyNumberFormat="1" applyFont="1" applyFill="1" applyBorder="1" applyAlignment="1">
      <alignment vertical="top" shrinkToFit="1"/>
      <protection/>
    </xf>
    <xf numFmtId="165" fontId="5" fillId="0" borderId="42" xfId="42" applyNumberFormat="1" applyFont="1" applyFill="1" applyBorder="1" applyAlignment="1">
      <alignment vertical="top" shrinkToFit="1"/>
    </xf>
    <xf numFmtId="3" fontId="1" fillId="0" borderId="39" xfId="58" applyNumberFormat="1" applyFont="1" applyFill="1" applyBorder="1" applyAlignment="1">
      <alignment vertical="top" shrinkToFit="1"/>
      <protection/>
    </xf>
    <xf numFmtId="165" fontId="1" fillId="0" borderId="39" xfId="42" applyNumberFormat="1" applyFont="1" applyFill="1" applyBorder="1" applyAlignment="1">
      <alignment vertical="top" shrinkToFit="1"/>
    </xf>
    <xf numFmtId="3" fontId="2" fillId="0" borderId="0" xfId="58" applyNumberFormat="1" applyFont="1" applyFill="1" applyAlignment="1">
      <alignment vertical="top" shrinkToFit="1"/>
      <protection/>
    </xf>
    <xf numFmtId="165" fontId="1" fillId="0" borderId="26" xfId="42" applyNumberFormat="1" applyFont="1" applyFill="1" applyBorder="1" applyAlignment="1">
      <alignment vertical="top" shrinkToFit="1"/>
    </xf>
    <xf numFmtId="165" fontId="1" fillId="0" borderId="27" xfId="42" applyNumberFormat="1" applyFont="1" applyFill="1" applyBorder="1" applyAlignment="1">
      <alignment vertical="top" shrinkToFit="1"/>
    </xf>
    <xf numFmtId="165" fontId="1" fillId="0" borderId="28" xfId="42" applyNumberFormat="1" applyFont="1" applyFill="1" applyBorder="1" applyAlignment="1">
      <alignment vertical="top" shrinkToFit="1"/>
    </xf>
    <xf numFmtId="165" fontId="1" fillId="0" borderId="24" xfId="42" applyNumberFormat="1" applyFont="1" applyFill="1" applyBorder="1" applyAlignment="1">
      <alignment vertical="top" shrinkToFit="1"/>
    </xf>
    <xf numFmtId="165" fontId="1" fillId="0" borderId="23" xfId="42" applyNumberFormat="1" applyFont="1" applyFill="1" applyBorder="1" applyAlignment="1">
      <alignment vertical="top" shrinkToFit="1"/>
    </xf>
    <xf numFmtId="165" fontId="1" fillId="0" borderId="30" xfId="42" applyNumberFormat="1" applyFont="1" applyFill="1" applyBorder="1" applyAlignment="1">
      <alignment vertical="top" shrinkToFit="1"/>
    </xf>
    <xf numFmtId="166" fontId="5" fillId="0" borderId="42" xfId="58" applyNumberFormat="1" applyFont="1" applyFill="1" applyBorder="1" applyAlignment="1">
      <alignment vertical="top" shrinkToFit="1"/>
      <protection/>
    </xf>
    <xf numFmtId="166" fontId="1" fillId="0" borderId="42" xfId="58" applyNumberFormat="1" applyFont="1" applyFill="1" applyBorder="1" applyAlignment="1">
      <alignment vertical="top" shrinkToFit="1"/>
      <protection/>
    </xf>
    <xf numFmtId="165" fontId="1" fillId="0" borderId="39" xfId="58" applyNumberFormat="1" applyFont="1" applyFill="1" applyBorder="1" applyAlignment="1">
      <alignment vertical="top" shrinkToFit="1"/>
      <protection/>
    </xf>
    <xf numFmtId="167" fontId="1" fillId="0" borderId="40" xfId="58" applyNumberFormat="1" applyFont="1" applyFill="1" applyBorder="1" applyAlignment="1">
      <alignment vertical="top" shrinkToFit="1"/>
      <protection/>
    </xf>
    <xf numFmtId="3" fontId="1" fillId="0" borderId="40" xfId="58" applyNumberFormat="1" applyFont="1" applyFill="1" applyBorder="1" applyAlignment="1">
      <alignment vertical="top" shrinkToFit="1"/>
      <protection/>
    </xf>
    <xf numFmtId="3" fontId="2" fillId="0" borderId="22" xfId="58" applyNumberFormat="1" applyFont="1" applyFill="1" applyBorder="1" applyAlignment="1">
      <alignment vertical="top" shrinkToFit="1"/>
      <protection/>
    </xf>
    <xf numFmtId="165" fontId="1" fillId="0" borderId="22" xfId="42" applyNumberFormat="1" applyFont="1" applyFill="1" applyBorder="1" applyAlignment="1">
      <alignment horizontal="center" vertical="top"/>
    </xf>
    <xf numFmtId="165" fontId="1" fillId="0" borderId="0" xfId="42" applyNumberFormat="1" applyFont="1" applyFill="1" applyBorder="1" applyAlignment="1">
      <alignment vertical="top" shrinkToFit="1"/>
    </xf>
    <xf numFmtId="165" fontId="1" fillId="0" borderId="0" xfId="42" applyNumberFormat="1" applyFont="1" applyFill="1" applyAlignment="1">
      <alignment vertical="top" shrinkToFit="1"/>
    </xf>
    <xf numFmtId="3" fontId="1" fillId="0" borderId="22" xfId="58" applyNumberFormat="1" applyFont="1" applyFill="1" applyBorder="1" applyAlignment="1">
      <alignment vertical="top" shrinkToFit="1"/>
      <protection/>
    </xf>
    <xf numFmtId="165" fontId="1" fillId="0" borderId="22" xfId="42" applyNumberFormat="1" applyFont="1" applyFill="1" applyBorder="1" applyAlignment="1">
      <alignment vertical="top" shrinkToFit="1"/>
    </xf>
    <xf numFmtId="165" fontId="7" fillId="0" borderId="22" xfId="42" applyNumberFormat="1" applyFont="1" applyBorder="1" applyAlignment="1">
      <alignment vertical="top"/>
    </xf>
    <xf numFmtId="3" fontId="7" fillId="0" borderId="22" xfId="57" applyNumberFormat="1" applyFont="1" applyBorder="1" applyAlignment="1">
      <alignment vertical="top"/>
      <protection/>
    </xf>
    <xf numFmtId="0" fontId="7" fillId="0" borderId="22" xfId="57" applyNumberFormat="1" applyFont="1" applyBorder="1" applyAlignment="1">
      <alignment vertical="top"/>
      <protection/>
    </xf>
    <xf numFmtId="37" fontId="10" fillId="0" borderId="22" xfId="57" applyNumberFormat="1" applyFont="1" applyFill="1" applyBorder="1" applyAlignment="1">
      <alignment vertical="top"/>
      <protection/>
    </xf>
    <xf numFmtId="37" fontId="6" fillId="0" borderId="0" xfId="57" applyNumberFormat="1" applyFont="1" applyFill="1" applyAlignment="1">
      <alignment vertical="top"/>
      <protection/>
    </xf>
    <xf numFmtId="0" fontId="7" fillId="0" borderId="0" xfId="58" applyNumberFormat="1" applyFont="1" applyFill="1" applyAlignment="1">
      <alignment horizontal="justify" vertical="top" wrapText="1"/>
      <protection/>
    </xf>
    <xf numFmtId="0" fontId="7" fillId="0" borderId="0" xfId="57" applyNumberFormat="1" applyFont="1" applyFill="1" applyAlignment="1" quotePrefix="1">
      <alignment horizontal="center" vertical="top"/>
      <protection/>
    </xf>
    <xf numFmtId="0" fontId="6" fillId="0" borderId="0" xfId="57" applyNumberFormat="1" applyFont="1" applyFill="1" applyBorder="1" applyAlignment="1">
      <alignment horizontal="center" vertical="center"/>
      <protection/>
    </xf>
    <xf numFmtId="165" fontId="7" fillId="0" borderId="0" xfId="42" applyNumberFormat="1" applyFont="1" applyFill="1" applyBorder="1" applyAlignment="1">
      <alignment horizontal="center" vertical="top" wrapText="1"/>
    </xf>
    <xf numFmtId="0" fontId="6" fillId="0" borderId="34" xfId="57" applyNumberFormat="1" applyFont="1" applyFill="1" applyBorder="1" applyAlignment="1">
      <alignment horizontal="right" vertical="top"/>
      <protection/>
    </xf>
    <xf numFmtId="165" fontId="10" fillId="0" borderId="0" xfId="42" applyNumberFormat="1" applyFont="1" applyFill="1" applyAlignment="1">
      <alignment horizontal="right" vertical="top"/>
    </xf>
    <xf numFmtId="0" fontId="2" fillId="0" borderId="22" xfId="58" applyNumberFormat="1" applyFont="1" applyFill="1" applyBorder="1" applyAlignment="1">
      <alignment horizontal="center" vertical="center" wrapText="1"/>
      <protection/>
    </xf>
    <xf numFmtId="165" fontId="2" fillId="0" borderId="22" xfId="42" applyNumberFormat="1" applyFont="1" applyFill="1" applyBorder="1" applyAlignment="1">
      <alignment horizontal="center" vertical="center" wrapText="1"/>
    </xf>
    <xf numFmtId="0" fontId="1" fillId="0" borderId="23" xfId="57" applyNumberFormat="1" applyFont="1" applyFill="1" applyBorder="1" applyAlignment="1">
      <alignment horizontal="center" vertical="top" wrapText="1"/>
      <protection/>
    </xf>
    <xf numFmtId="37" fontId="2" fillId="0" borderId="0" xfId="58" applyNumberFormat="1" applyFont="1" applyFill="1" applyBorder="1" applyAlignment="1">
      <alignment horizontal="right" shrinkToFit="1"/>
      <protection/>
    </xf>
    <xf numFmtId="37" fontId="25" fillId="0" borderId="0" xfId="58" applyNumberFormat="1" applyFont="1" applyFill="1" applyBorder="1" applyAlignment="1">
      <alignment horizontal="right"/>
      <protection/>
    </xf>
    <xf numFmtId="37" fontId="2" fillId="0" borderId="23" xfId="58" applyNumberFormat="1" applyFont="1" applyFill="1" applyBorder="1" applyAlignment="1">
      <alignment horizontal="right" shrinkToFit="1"/>
      <protection/>
    </xf>
    <xf numFmtId="165" fontId="2" fillId="0" borderId="23" xfId="42" applyNumberFormat="1" applyFont="1" applyFill="1" applyBorder="1" applyAlignment="1">
      <alignment horizontal="right" shrinkToFit="1"/>
    </xf>
    <xf numFmtId="165" fontId="25" fillId="0" borderId="23" xfId="42" applyNumberFormat="1" applyFont="1" applyFill="1" applyBorder="1" applyAlignment="1">
      <alignment horizontal="center" shrinkToFit="1"/>
    </xf>
    <xf numFmtId="165" fontId="41" fillId="0" borderId="23" xfId="42" applyNumberFormat="1" applyFont="1" applyFill="1" applyBorder="1" applyAlignment="1">
      <alignment horizontal="right" shrinkToFit="1"/>
    </xf>
    <xf numFmtId="3" fontId="23" fillId="0" borderId="0" xfId="58" applyNumberFormat="1" applyFont="1" applyFill="1" applyBorder="1" applyAlignment="1">
      <alignment vertical="top" shrinkToFit="1"/>
      <protection/>
    </xf>
    <xf numFmtId="37" fontId="1" fillId="0" borderId="0" xfId="58" applyNumberFormat="1" applyFont="1" applyFill="1" applyAlignment="1">
      <alignment horizontal="right" shrinkToFit="1"/>
      <protection/>
    </xf>
    <xf numFmtId="37" fontId="16" fillId="0" borderId="0" xfId="58" applyNumberFormat="1" applyFont="1" applyFill="1" applyAlignment="1">
      <alignment horizontal="right"/>
      <protection/>
    </xf>
    <xf numFmtId="165" fontId="5" fillId="0" borderId="0" xfId="42" applyNumberFormat="1" applyFont="1" applyFill="1" applyAlignment="1">
      <alignment horizontal="right" shrinkToFit="1"/>
    </xf>
    <xf numFmtId="37" fontId="20" fillId="0" borderId="0" xfId="58" applyNumberFormat="1" applyFont="1" applyFill="1" applyBorder="1" applyAlignment="1">
      <alignment shrinkToFit="1"/>
      <protection/>
    </xf>
    <xf numFmtId="165" fontId="20" fillId="0" borderId="0" xfId="42" applyNumberFormat="1" applyFont="1" applyFill="1" applyBorder="1" applyAlignment="1">
      <alignment horizontal="right" shrinkToFit="1"/>
    </xf>
    <xf numFmtId="37" fontId="1" fillId="0" borderId="0" xfId="58" applyNumberFormat="1" applyFont="1" applyFill="1" applyBorder="1" applyAlignment="1">
      <alignment horizontal="right" shrinkToFit="1"/>
      <protection/>
    </xf>
    <xf numFmtId="37" fontId="20" fillId="0" borderId="0" xfId="58" applyNumberFormat="1" applyFont="1" applyFill="1" applyBorder="1" applyAlignment="1">
      <alignment horizontal="center"/>
      <protection/>
    </xf>
    <xf numFmtId="37" fontId="20" fillId="0" borderId="0" xfId="58" applyNumberFormat="1" applyFont="1" applyFill="1" applyBorder="1" applyAlignment="1">
      <alignment horizontal="right"/>
      <protection/>
    </xf>
    <xf numFmtId="37" fontId="20" fillId="0" borderId="0" xfId="58" applyNumberFormat="1" applyFont="1" applyFill="1" applyBorder="1" applyAlignment="1">
      <alignment horizontal="right" shrinkToFit="1"/>
      <protection/>
    </xf>
    <xf numFmtId="37" fontId="16" fillId="0" borderId="0" xfId="58" applyNumberFormat="1" applyFont="1" applyFill="1" applyBorder="1" applyAlignment="1">
      <alignment horizontal="right"/>
      <protection/>
    </xf>
    <xf numFmtId="37" fontId="42" fillId="0" borderId="0" xfId="58" applyNumberFormat="1" applyFont="1" applyFill="1" applyBorder="1" applyAlignment="1">
      <alignment shrinkToFit="1"/>
      <protection/>
    </xf>
    <xf numFmtId="37" fontId="42" fillId="0" borderId="0" xfId="58" applyNumberFormat="1" applyFont="1" applyFill="1" applyBorder="1" applyAlignment="1">
      <alignment horizontal="right" shrinkToFit="1"/>
      <protection/>
    </xf>
    <xf numFmtId="37" fontId="5" fillId="0" borderId="0" xfId="58" applyNumberFormat="1" applyFont="1" applyFill="1" applyAlignment="1">
      <alignment horizontal="right" shrinkToFit="1"/>
      <protection/>
    </xf>
    <xf numFmtId="37" fontId="42" fillId="0" borderId="0" xfId="58" applyNumberFormat="1" applyFont="1" applyFill="1" applyAlignment="1">
      <alignment horizontal="right" shrinkToFit="1"/>
      <protection/>
    </xf>
    <xf numFmtId="165" fontId="42" fillId="0" borderId="0" xfId="42" applyNumberFormat="1" applyFont="1" applyFill="1" applyAlignment="1">
      <alignment horizontal="right" shrinkToFit="1"/>
    </xf>
    <xf numFmtId="3" fontId="23" fillId="0" borderId="22" xfId="58" applyNumberFormat="1" applyFont="1" applyFill="1" applyBorder="1" applyAlignment="1">
      <alignment vertical="top" shrinkToFit="1"/>
      <protection/>
    </xf>
    <xf numFmtId="37" fontId="20" fillId="34" borderId="34" xfId="58" applyNumberFormat="1" applyFont="1" applyFill="1" applyBorder="1" applyAlignment="1">
      <alignment horizontal="right" shrinkToFit="1"/>
      <protection/>
    </xf>
    <xf numFmtId="37" fontId="20" fillId="34" borderId="34" xfId="58" applyNumberFormat="1" applyFont="1" applyFill="1" applyBorder="1" applyAlignment="1">
      <alignment horizontal="right"/>
      <protection/>
    </xf>
    <xf numFmtId="165" fontId="20" fillId="34" borderId="34" xfId="42" applyNumberFormat="1" applyFont="1" applyFill="1" applyBorder="1" applyAlignment="1">
      <alignment horizontal="right" shrinkToFit="1"/>
    </xf>
    <xf numFmtId="165" fontId="16" fillId="0" borderId="0" xfId="42" applyNumberFormat="1" applyFont="1" applyFill="1" applyBorder="1" applyAlignment="1">
      <alignment horizontal="right" vertical="top"/>
    </xf>
    <xf numFmtId="165" fontId="38" fillId="0" borderId="0" xfId="42" applyNumberFormat="1" applyFont="1" applyFill="1" applyBorder="1" applyAlignment="1">
      <alignment horizontal="right" vertical="top"/>
    </xf>
    <xf numFmtId="165" fontId="1" fillId="0" borderId="0" xfId="42" applyNumberFormat="1" applyFont="1" applyFill="1" applyBorder="1" applyAlignment="1">
      <alignment horizontal="right" vertical="top"/>
    </xf>
    <xf numFmtId="37" fontId="2" fillId="34" borderId="34" xfId="57" applyNumberFormat="1" applyFont="1" applyFill="1" applyBorder="1" applyAlignment="1">
      <alignment horizontal="right" vertical="top"/>
      <protection/>
    </xf>
    <xf numFmtId="165" fontId="2" fillId="0" borderId="34" xfId="42" applyNumberFormat="1" applyFont="1" applyFill="1" applyBorder="1" applyAlignment="1">
      <alignment horizontal="center" vertical="top"/>
    </xf>
    <xf numFmtId="165" fontId="25" fillId="34" borderId="34" xfId="42" applyNumberFormat="1" applyFont="1" applyFill="1" applyBorder="1" applyAlignment="1">
      <alignment horizontal="right" vertical="top"/>
    </xf>
    <xf numFmtId="0" fontId="7" fillId="0" borderId="0" xfId="57" applyNumberFormat="1" applyFont="1" applyFill="1" applyAlignment="1">
      <alignment horizontal="justify" vertical="justify" wrapText="1"/>
      <protection/>
    </xf>
    <xf numFmtId="49" fontId="7" fillId="0" borderId="0" xfId="42" applyNumberFormat="1" applyFont="1" applyFill="1" applyAlignment="1">
      <alignment horizontal="right" vertical="center" wrapText="1"/>
    </xf>
    <xf numFmtId="0" fontId="7" fillId="0" borderId="22" xfId="57" applyNumberFormat="1" applyFont="1" applyFill="1" applyBorder="1" applyAlignment="1" quotePrefix="1">
      <alignment horizontal="center" vertical="top"/>
      <protection/>
    </xf>
    <xf numFmtId="37" fontId="10" fillId="0" borderId="0" xfId="57" applyNumberFormat="1" applyFont="1" applyFill="1" applyBorder="1" applyAlignment="1">
      <alignment vertical="top"/>
      <protection/>
    </xf>
    <xf numFmtId="0" fontId="7" fillId="0" borderId="0" xfId="57" applyNumberFormat="1" applyFont="1" applyFill="1" applyAlignment="1">
      <alignment vertical="top"/>
      <protection/>
    </xf>
    <xf numFmtId="0" fontId="6" fillId="0" borderId="0" xfId="57" applyNumberFormat="1" applyFont="1" applyFill="1" applyAlignment="1">
      <alignment horizontal="center" vertical="center" wrapText="1"/>
      <protection/>
    </xf>
    <xf numFmtId="0" fontId="6" fillId="0" borderId="22" xfId="57" applyNumberFormat="1" applyFont="1" applyFill="1" applyBorder="1" applyAlignment="1">
      <alignment horizontal="center" vertical="center" wrapText="1"/>
      <protection/>
    </xf>
    <xf numFmtId="165" fontId="2" fillId="0" borderId="0" xfId="42" applyNumberFormat="1" applyFont="1" applyFill="1" applyBorder="1" applyAlignment="1">
      <alignment horizontal="center" vertical="top"/>
    </xf>
    <xf numFmtId="165" fontId="2" fillId="0" borderId="0" xfId="42" applyNumberFormat="1" applyFont="1" applyFill="1" applyBorder="1" applyAlignment="1" quotePrefix="1">
      <alignment horizontal="center" vertical="top"/>
    </xf>
    <xf numFmtId="165" fontId="6" fillId="0" borderId="22" xfId="42" applyNumberFormat="1" applyFont="1" applyFill="1" applyBorder="1" applyAlignment="1">
      <alignment horizontal="center" vertical="top"/>
    </xf>
    <xf numFmtId="165" fontId="6" fillId="0" borderId="22" xfId="42" applyNumberFormat="1" applyFont="1" applyFill="1" applyBorder="1" applyAlignment="1" quotePrefix="1">
      <alignment horizontal="center" vertical="top"/>
    </xf>
    <xf numFmtId="0" fontId="7" fillId="0" borderId="23" xfId="57" applyNumberFormat="1" applyFont="1" applyFill="1" applyBorder="1" applyAlignment="1">
      <alignment horizontal="center" vertical="top"/>
      <protection/>
    </xf>
    <xf numFmtId="0" fontId="6" fillId="0" borderId="0" xfId="57" applyNumberFormat="1" applyFont="1" applyFill="1" applyAlignment="1">
      <alignment horizontal="left" vertical="top" wrapText="1"/>
      <protection/>
    </xf>
    <xf numFmtId="0" fontId="6" fillId="0" borderId="27" xfId="57" applyNumberFormat="1" applyFont="1" applyFill="1" applyBorder="1" applyAlignment="1">
      <alignment horizontal="center" vertical="top" wrapText="1"/>
      <protection/>
    </xf>
    <xf numFmtId="165" fontId="6" fillId="0" borderId="27" xfId="42" applyNumberFormat="1" applyFont="1" applyFill="1" applyBorder="1" applyAlignment="1">
      <alignment horizontal="center" vertical="top"/>
    </xf>
    <xf numFmtId="14" fontId="6" fillId="0" borderId="27" xfId="57" applyNumberFormat="1" applyFont="1" applyFill="1" applyBorder="1" applyAlignment="1">
      <alignment horizontal="center" vertical="top"/>
      <protection/>
    </xf>
    <xf numFmtId="0" fontId="6" fillId="0" borderId="27" xfId="57" applyNumberFormat="1" applyFont="1" applyFill="1" applyBorder="1" applyAlignment="1">
      <alignment horizontal="center" vertical="top"/>
      <protection/>
    </xf>
    <xf numFmtId="0" fontId="10" fillId="0" borderId="0" xfId="57" applyNumberFormat="1" applyFont="1" applyFill="1" applyAlignment="1">
      <alignment horizontal="left" vertical="top" wrapText="1"/>
      <protection/>
    </xf>
    <xf numFmtId="165" fontId="7" fillId="0" borderId="0" xfId="42" applyNumberFormat="1" applyFont="1" applyFill="1" applyAlignment="1">
      <alignment horizontal="center" vertical="top" wrapText="1"/>
    </xf>
    <xf numFmtId="2" fontId="7" fillId="0" borderId="0" xfId="57" applyNumberFormat="1" applyFont="1" applyFill="1" applyAlignment="1">
      <alignment horizontal="center" vertical="top" wrapText="1"/>
      <protection/>
    </xf>
    <xf numFmtId="0" fontId="7" fillId="0" borderId="0" xfId="57" applyNumberFormat="1" applyFont="1" applyFill="1" applyAlignment="1">
      <alignment horizontal="right" vertical="top"/>
      <protection/>
    </xf>
    <xf numFmtId="0" fontId="7" fillId="0" borderId="0" xfId="57" applyNumberFormat="1" applyFont="1" applyFill="1" applyAlignment="1">
      <alignment horizontal="justify" vertical="top"/>
      <protection/>
    </xf>
    <xf numFmtId="0" fontId="7" fillId="0" borderId="0" xfId="57" applyNumberFormat="1" applyFont="1" applyFill="1" applyAlignment="1">
      <alignment horizontal="justify" vertical="top"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ao cao tai chinh 280405" xfId="57"/>
    <cellStyle name="Normal_Thuyet minh" xfId="58"/>
    <cellStyle name="Normal_Thuyet minh TSCD" xfId="59"/>
    <cellStyle name="Normal_Tong hop bao cao (blank) (version 1)"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uong\bao%20cao%20nhanh\Thang%203\phuong%20an%20moi\BCTC%20Q1.12%20VHL%20moi%20nha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HanhTran\AppData\Local\Temp\Rar$DI00.647\DOCUME~1\NTVCOM~1\LOCALS~1\Temp\Rar$DI00.484\PW200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sNinh\Viglacera\My%20Exel\BAO%20CAO%20CAC%20NAM\Nam%202013\Cac%20muc%20theo%20doi\Chi%20phi%20yeu%20to%20nam%20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ao%20cao%20tai%20ch&#237;nh%206T.2013%20sau%20K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C%20TCKT%20qu&#253;%203%20-%20VH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 muc"/>
      <sheetName val="Phân tích"/>
      <sheetName val="Soat xet"/>
      <sheetName val="soat xet 3 cap"/>
      <sheetName val="Dieu chinh"/>
      <sheetName val="lien ket"/>
      <sheetName val="Sheet1"/>
      <sheetName val="Bao cao"/>
      <sheetName val="Thuyet minh"/>
      <sheetName val="KQKD"/>
      <sheetName val="Tính thue TNDN"/>
      <sheetName val="A 710 - Trọng yếu"/>
      <sheetName val="A510 Ptich he so"/>
      <sheetName val="A510Ptich so bo BCDKT"/>
      <sheetName val="B341- CDKT trươc và sau"/>
      <sheetName val="B 420 - PT Tong the BCTC L.Cuoi"/>
      <sheetName val="A510 Ptich so bo KQKD"/>
      <sheetName val="B342- KQKD trước và sau"/>
      <sheetName val="B 420 - PL"/>
      <sheetName val="B 420- Ratio analysis"/>
      <sheetName val="B350- CDPS Trước và sau"/>
      <sheetName val="B343gt- LCTT"/>
      <sheetName val="B343 -LCTT Truc tiep"/>
      <sheetName val="WP- Ktra LCTT"/>
      <sheetName val="B360- DM Bút toán DC"/>
      <sheetName val="~         "/>
    </sheetNames>
    <sheetDataSet>
      <sheetData sheetId="0">
        <row r="2">
          <cell r="B2" t="str">
            <v>TỔNG CÔNG TY VIGLACERA</v>
          </cell>
        </row>
        <row r="3">
          <cell r="B3" t="str">
            <v>Công ty Cổ phần Viglacera Hạ Long </v>
          </cell>
        </row>
        <row r="4">
          <cell r="B4" t="str">
            <v>Phường Hà Khẩu, TP Hạ Long, Tỉnh Quảng Ninh</v>
          </cell>
        </row>
        <row r="7">
          <cell r="B7" t="str">
            <v>Từ ngày 01/01/2012 đến 31/3/2012</v>
          </cell>
        </row>
        <row r="10">
          <cell r="B10" t="str">
            <v>Hạ Long, ngày 10 tháng 4 năm 2012</v>
          </cell>
        </row>
        <row r="11">
          <cell r="A11" t="str">
            <v>Q. Tổng Giám đốc</v>
          </cell>
          <cell r="B11" t="str">
            <v>Nguyễn Văn Đức</v>
          </cell>
        </row>
        <row r="12">
          <cell r="B12" t="str">
            <v>Phạm Minh Tuấn</v>
          </cell>
        </row>
        <row r="13">
          <cell r="B13" t="str">
            <v>Khúc Thị Ninh</v>
          </cell>
        </row>
        <row r="18">
          <cell r="B18" t="str">
            <v>31/03/2012</v>
          </cell>
        </row>
        <row r="20">
          <cell r="B20">
            <v>40909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MTSCĐ"/>
      <sheetName val="kekhai3331"/>
      <sheetName val="TK511"/>
      <sheetName val="TK133"/>
      <sheetName val="TK3383"/>
      <sheetName val="TK334"/>
      <sheetName val="00000000"/>
      <sheetName val="10000000"/>
    </sheetNames>
    <sheetDataSet>
      <sheetData sheetId="0">
        <row r="212">
          <cell r="G212">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P YTo"/>
      <sheetName val="Cno TCT"/>
      <sheetName val="142.242"/>
      <sheetName val="Nop thue"/>
      <sheetName val="00000000"/>
      <sheetName val="10000000"/>
      <sheetName val="20000000"/>
    </sheetNames>
    <sheetDataSet>
      <sheetData sheetId="0">
        <row r="145">
          <cell r="C145">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nh muc"/>
      <sheetName val="Phân tích"/>
      <sheetName val="Soat xet"/>
      <sheetName val="soat xet 3 cap"/>
      <sheetName val="Dieu chinh"/>
      <sheetName val="Sheet1"/>
      <sheetName val="lien ket"/>
      <sheetName val="Bao cao"/>
      <sheetName val="Thuyet minh"/>
      <sheetName val="642"/>
      <sheetName val="334"/>
      <sheetName val="141"/>
      <sheetName val="142"/>
      <sheetName val="331"/>
      <sheetName val="335"/>
      <sheetName val="138"/>
      <sheetName val="315"/>
      <sheetName val="338"/>
      <sheetName val="333"/>
      <sheetName val="341"/>
      <sheetName val="344"/>
      <sheetName val="311"/>
      <sheetName val="241"/>
      <sheetName val="KQKD"/>
      <sheetName val="Tính thue TNDN"/>
      <sheetName val="A 710 - Trọng yếu"/>
      <sheetName val="A510 Ptich he so"/>
      <sheetName val="A510Ptich so bo BCDKT"/>
      <sheetName val="B341- CDKT trươc và sau"/>
      <sheetName val="B 420 - PT Tong the BCTC L.Cuoi"/>
      <sheetName val="A510 Ptich so bo KQKD"/>
      <sheetName val="B342- KQKD trước và sau"/>
      <sheetName val="B 420 - PL"/>
      <sheetName val="B 420- Ratio analysis"/>
      <sheetName val="B350- CDPS Trước và sau"/>
      <sheetName val="B343gt- LCTT"/>
      <sheetName val="B343 -LCTT Truc tiep"/>
      <sheetName val="WP- Ktra LCTT"/>
      <sheetName val="B360- DM Bút toán DC"/>
      <sheetName val="~         "/>
    </sheetNames>
    <sheetDataSet>
      <sheetData sheetId="0">
        <row r="2">
          <cell r="B2" t="str">
            <v>TỔNG CÔNG TY VIGLACERA</v>
          </cell>
        </row>
        <row r="3">
          <cell r="B3" t="str">
            <v>Công ty Cổ phần Viglacera Hạ Long </v>
          </cell>
        </row>
        <row r="4">
          <cell r="B4" t="str">
            <v>Phường Hà Khẩu, TP Hạ Long, Tỉnh Quảng Ninh</v>
          </cell>
        </row>
        <row r="11">
          <cell r="A11" t="str">
            <v>Tổng Giám đốc</v>
          </cell>
        </row>
        <row r="12">
          <cell r="B12" t="str">
            <v>Phạm Minh Tuấn</v>
          </cell>
        </row>
        <row r="13">
          <cell r="B13" t="str">
            <v>Đinh Thị Thu Hằng</v>
          </cell>
        </row>
      </sheetData>
      <sheetData sheetId="6">
        <row r="10">
          <cell r="F10">
            <v>290067104452</v>
          </cell>
          <cell r="J10">
            <v>269094794452</v>
          </cell>
        </row>
        <row r="12">
          <cell r="F12">
            <v>8026088320</v>
          </cell>
        </row>
        <row r="13">
          <cell r="F13">
            <v>8026088320</v>
          </cell>
          <cell r="G13">
            <v>2294291222</v>
          </cell>
        </row>
        <row r="14">
          <cell r="J14">
            <v>47679621</v>
          </cell>
        </row>
        <row r="15">
          <cell r="J15">
            <v>2246611601</v>
          </cell>
        </row>
        <row r="16">
          <cell r="F16">
            <v>0</v>
          </cell>
          <cell r="J16">
            <v>0</v>
          </cell>
        </row>
        <row r="19">
          <cell r="F19">
            <v>12000000000</v>
          </cell>
          <cell r="G19">
            <v>6000000000</v>
          </cell>
        </row>
        <row r="20">
          <cell r="F20">
            <v>12000000000</v>
          </cell>
        </row>
        <row r="22">
          <cell r="F22">
            <v>12000000000</v>
          </cell>
          <cell r="J22">
            <v>6000000000</v>
          </cell>
        </row>
        <row r="23">
          <cell r="F23">
            <v>0</v>
          </cell>
          <cell r="J23">
            <v>0</v>
          </cell>
        </row>
        <row r="30">
          <cell r="F30">
            <v>30896898135</v>
          </cell>
          <cell r="G30">
            <v>32196459095</v>
          </cell>
          <cell r="J30">
            <v>32196459095</v>
          </cell>
        </row>
        <row r="31">
          <cell r="J31">
            <v>30143540968</v>
          </cell>
        </row>
        <row r="32">
          <cell r="F32">
            <v>0</v>
          </cell>
          <cell r="J32">
            <v>0</v>
          </cell>
        </row>
        <row r="33">
          <cell r="J33">
            <v>751509817</v>
          </cell>
        </row>
        <row r="34">
          <cell r="J34">
            <v>1301408310</v>
          </cell>
        </row>
        <row r="37">
          <cell r="F37">
            <v>231691045254</v>
          </cell>
          <cell r="G37">
            <v>216841573838</v>
          </cell>
        </row>
        <row r="39">
          <cell r="F39">
            <v>0</v>
          </cell>
          <cell r="J39">
            <v>0</v>
          </cell>
        </row>
        <row r="40">
          <cell r="J40">
            <v>100138188478</v>
          </cell>
        </row>
        <row r="41">
          <cell r="J41">
            <v>817587520</v>
          </cell>
        </row>
        <row r="42">
          <cell r="J42">
            <v>19363624832</v>
          </cell>
        </row>
        <row r="43">
          <cell r="J43">
            <v>97222533233</v>
          </cell>
        </row>
        <row r="44">
          <cell r="F44">
            <v>6536838</v>
          </cell>
          <cell r="J44">
            <v>6536838</v>
          </cell>
        </row>
        <row r="45">
          <cell r="F45">
            <v>0</v>
          </cell>
          <cell r="J45">
            <v>0</v>
          </cell>
        </row>
        <row r="48">
          <cell r="J48">
            <v>-706897063</v>
          </cell>
        </row>
        <row r="51">
          <cell r="C51">
            <v>235671044</v>
          </cell>
        </row>
        <row r="53">
          <cell r="F53">
            <v>0</v>
          </cell>
          <cell r="G53">
            <v>0</v>
          </cell>
        </row>
        <row r="54">
          <cell r="F54">
            <v>0</v>
          </cell>
          <cell r="J54">
            <v>0</v>
          </cell>
        </row>
        <row r="55">
          <cell r="F55">
            <v>0</v>
          </cell>
        </row>
        <row r="56">
          <cell r="F56">
            <v>0</v>
          </cell>
          <cell r="J56">
            <v>0</v>
          </cell>
        </row>
        <row r="58">
          <cell r="F58">
            <v>0</v>
          </cell>
          <cell r="J58">
            <v>0</v>
          </cell>
        </row>
        <row r="59">
          <cell r="F59">
            <v>0</v>
          </cell>
          <cell r="J59">
            <v>0</v>
          </cell>
        </row>
        <row r="60">
          <cell r="F60">
            <v>0</v>
          </cell>
          <cell r="J60">
            <v>0</v>
          </cell>
        </row>
        <row r="61">
          <cell r="F61">
            <v>3514585046</v>
          </cell>
          <cell r="G61">
            <v>3253215521</v>
          </cell>
        </row>
        <row r="62">
          <cell r="F62">
            <v>0</v>
          </cell>
          <cell r="J62">
            <v>0</v>
          </cell>
        </row>
        <row r="63">
          <cell r="J63">
            <v>3253215521</v>
          </cell>
        </row>
        <row r="64">
          <cell r="F64">
            <v>0</v>
          </cell>
          <cell r="J64">
            <v>0</v>
          </cell>
        </row>
        <row r="67">
          <cell r="F67">
            <v>558609012192</v>
          </cell>
          <cell r="J67">
            <v>593103165980</v>
          </cell>
        </row>
        <row r="77">
          <cell r="F77">
            <v>420311995113</v>
          </cell>
          <cell r="J77">
            <v>457597227895</v>
          </cell>
        </row>
        <row r="78">
          <cell r="F78">
            <v>995179138578</v>
          </cell>
        </row>
        <row r="79">
          <cell r="F79">
            <v>-574867143465</v>
          </cell>
          <cell r="J79">
            <v>-536043758889</v>
          </cell>
        </row>
        <row r="80">
          <cell r="F80">
            <v>12121985523</v>
          </cell>
          <cell r="J80">
            <v>13842552459</v>
          </cell>
        </row>
        <row r="81">
          <cell r="F81">
            <v>24443483392</v>
          </cell>
          <cell r="J81">
            <v>24443483392</v>
          </cell>
        </row>
        <row r="82">
          <cell r="F82">
            <v>-12321497869</v>
          </cell>
          <cell r="J82">
            <v>-10600930933</v>
          </cell>
        </row>
        <row r="83">
          <cell r="F83">
            <v>4024560020</v>
          </cell>
          <cell r="J83">
            <v>4687268678</v>
          </cell>
        </row>
        <row r="84">
          <cell r="F84">
            <v>10649842420</v>
          </cell>
        </row>
        <row r="86">
          <cell r="F86">
            <v>42658189516</v>
          </cell>
          <cell r="J86">
            <v>36875935345</v>
          </cell>
        </row>
        <row r="92">
          <cell r="F92">
            <v>68319334042</v>
          </cell>
          <cell r="G92">
            <v>68319334042</v>
          </cell>
        </row>
        <row r="101">
          <cell r="F101">
            <v>10567395709</v>
          </cell>
          <cell r="J101">
            <v>11780847561</v>
          </cell>
        </row>
        <row r="106">
          <cell r="F106">
            <v>848676116644</v>
          </cell>
          <cell r="J106">
            <v>862197960432</v>
          </cell>
        </row>
        <row r="111">
          <cell r="F111">
            <v>599323608789</v>
          </cell>
        </row>
        <row r="113">
          <cell r="F113">
            <v>425265553666</v>
          </cell>
          <cell r="J113">
            <v>479567621755</v>
          </cell>
        </row>
        <row r="114">
          <cell r="F114">
            <v>221262329119</v>
          </cell>
          <cell r="G114">
            <v>314625333300</v>
          </cell>
        </row>
        <row r="119">
          <cell r="F119">
            <v>40079952685</v>
          </cell>
          <cell r="J119">
            <v>38866897373</v>
          </cell>
        </row>
        <row r="120">
          <cell r="J120">
            <v>24572863125</v>
          </cell>
        </row>
        <row r="122">
          <cell r="J122">
            <v>2974467794</v>
          </cell>
        </row>
        <row r="123">
          <cell r="J123">
            <v>10746243886</v>
          </cell>
        </row>
        <row r="124">
          <cell r="J124">
            <v>305756925</v>
          </cell>
        </row>
        <row r="126">
          <cell r="F126">
            <v>0</v>
          </cell>
          <cell r="J126">
            <v>0</v>
          </cell>
        </row>
        <row r="127">
          <cell r="J127">
            <v>267565643</v>
          </cell>
        </row>
        <row r="129">
          <cell r="F129">
            <v>53436510616</v>
          </cell>
          <cell r="J129">
            <v>15084695218</v>
          </cell>
        </row>
        <row r="132">
          <cell r="F132">
            <v>14055323520</v>
          </cell>
          <cell r="J132">
            <v>10876016578</v>
          </cell>
        </row>
        <row r="133">
          <cell r="F133">
            <v>0</v>
          </cell>
          <cell r="J133">
            <v>0</v>
          </cell>
        </row>
        <row r="134">
          <cell r="J134">
            <v>891783898</v>
          </cell>
        </row>
        <row r="135">
          <cell r="J135">
            <v>0</v>
          </cell>
        </row>
        <row r="136">
          <cell r="J136">
            <v>1493525157</v>
          </cell>
        </row>
        <row r="137">
          <cell r="F137">
            <v>0</v>
          </cell>
          <cell r="J137">
            <v>0</v>
          </cell>
        </row>
        <row r="138">
          <cell r="J138">
            <v>471622171</v>
          </cell>
        </row>
        <row r="139">
          <cell r="J139">
            <v>4644233482</v>
          </cell>
        </row>
        <row r="141">
          <cell r="J141">
            <v>3374851870</v>
          </cell>
        </row>
        <row r="152">
          <cell r="F152">
            <v>151036986375</v>
          </cell>
          <cell r="J152">
            <v>128764395837</v>
          </cell>
        </row>
        <row r="163">
          <cell r="C163">
            <v>90000000000</v>
          </cell>
        </row>
        <row r="166">
          <cell r="C166">
            <v>48680878000</v>
          </cell>
        </row>
        <row r="171">
          <cell r="C171">
            <v>64692778461</v>
          </cell>
        </row>
        <row r="172">
          <cell r="C172">
            <v>14588284226</v>
          </cell>
        </row>
        <row r="173">
          <cell r="C173">
            <v>11811512409</v>
          </cell>
        </row>
        <row r="174">
          <cell r="F174">
            <v>19579054759</v>
          </cell>
          <cell r="J174">
            <v>430181792</v>
          </cell>
        </row>
        <row r="183">
          <cell r="F183">
            <v>848676116644</v>
          </cell>
        </row>
        <row r="200">
          <cell r="F200">
            <v>600781093869</v>
          </cell>
          <cell r="G200">
            <v>563296627755</v>
          </cell>
          <cell r="J200">
            <v>563296627755</v>
          </cell>
        </row>
        <row r="201">
          <cell r="F201">
            <v>0</v>
          </cell>
          <cell r="J201">
            <v>0</v>
          </cell>
        </row>
        <row r="204">
          <cell r="F204">
            <v>0</v>
          </cell>
          <cell r="J204">
            <v>0</v>
          </cell>
        </row>
        <row r="206">
          <cell r="F206">
            <v>600781093869</v>
          </cell>
          <cell r="J206">
            <v>563296627755</v>
          </cell>
        </row>
        <row r="208">
          <cell r="F208">
            <v>475356472203</v>
          </cell>
          <cell r="G208">
            <v>538507823649</v>
          </cell>
          <cell r="J208">
            <v>538507823649</v>
          </cell>
        </row>
        <row r="211">
          <cell r="F211">
            <v>999439291</v>
          </cell>
          <cell r="G211">
            <v>543977124</v>
          </cell>
        </row>
        <row r="212">
          <cell r="F212">
            <v>27861176865</v>
          </cell>
          <cell r="G212">
            <v>53081059652</v>
          </cell>
        </row>
        <row r="215">
          <cell r="F215">
            <v>58260594165</v>
          </cell>
          <cell r="G215">
            <v>39383748708</v>
          </cell>
        </row>
        <row r="216">
          <cell r="F216">
            <v>15114062482</v>
          </cell>
          <cell r="G216">
            <v>15811987093</v>
          </cell>
        </row>
        <row r="223">
          <cell r="F223">
            <v>25996666081</v>
          </cell>
        </row>
        <row r="224">
          <cell r="F224">
            <v>6530110564</v>
          </cell>
          <cell r="J224">
            <v>0</v>
          </cell>
        </row>
      </sheetData>
      <sheetData sheetId="7">
        <row r="63">
          <cell r="J63">
            <v>10649842420</v>
          </cell>
        </row>
        <row r="64">
          <cell r="H64">
            <v>-6625282400</v>
          </cell>
          <cell r="J64">
            <v>-5962573742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ảng CĐKT"/>
      <sheetName val="Báo cáo KQKD"/>
      <sheetName val="Luu chuyen tien te"/>
      <sheetName val="Thuyết minh"/>
    </sheetNames>
    <sheetDataSet>
      <sheetData sheetId="1">
        <row r="10">
          <cell r="D10">
            <v>337010113870</v>
          </cell>
          <cell r="E10">
            <v>317692502923</v>
          </cell>
        </row>
        <row r="13">
          <cell r="D13">
            <v>257358523990</v>
          </cell>
          <cell r="E13">
            <v>250191629823</v>
          </cell>
        </row>
        <row r="15">
          <cell r="D15">
            <v>72447278</v>
          </cell>
          <cell r="E15">
            <v>54218393</v>
          </cell>
        </row>
        <row r="16">
          <cell r="D16">
            <v>9980404128</v>
          </cell>
          <cell r="E16">
            <v>19829152070</v>
          </cell>
        </row>
        <row r="17">
          <cell r="D17">
            <v>9980404128</v>
          </cell>
          <cell r="E17">
            <v>19829152070</v>
          </cell>
        </row>
        <row r="18">
          <cell r="D18">
            <v>42794818171</v>
          </cell>
          <cell r="E18">
            <v>28327505503</v>
          </cell>
        </row>
        <row r="19">
          <cell r="D19">
            <v>7888272147</v>
          </cell>
          <cell r="E19">
            <v>6867041655</v>
          </cell>
        </row>
        <row r="21">
          <cell r="D21">
            <v>164956909</v>
          </cell>
          <cell r="E21">
            <v>5880913212</v>
          </cell>
        </row>
        <row r="22">
          <cell r="D22">
            <v>23744</v>
          </cell>
          <cell r="E22">
            <v>5939662129</v>
          </cell>
        </row>
        <row r="26">
          <cell r="D26">
            <v>4806374905</v>
          </cell>
          <cell r="E26">
            <v>3118160837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3"/>
  </sheetPr>
  <dimension ref="A1:E122"/>
  <sheetViews>
    <sheetView zoomScalePageLayoutView="0" workbookViewId="0" topLeftCell="A1">
      <selection activeCell="C3" sqref="C3"/>
    </sheetView>
  </sheetViews>
  <sheetFormatPr defaultColWidth="9.140625" defaultRowHeight="12.75"/>
  <cols>
    <col min="1" max="1" width="40.00390625" style="1" customWidth="1"/>
    <col min="2" max="3" width="10.8515625" style="1" customWidth="1"/>
    <col min="4" max="4" width="15.57421875" style="4" bestFit="1" customWidth="1"/>
    <col min="5" max="5" width="22.00390625" style="4" customWidth="1"/>
    <col min="6" max="6" width="9.140625" style="1" customWidth="1"/>
    <col min="7" max="7" width="18.140625" style="4" customWidth="1"/>
    <col min="8" max="8" width="15.00390625" style="4" customWidth="1"/>
    <col min="9" max="16384" width="9.140625" style="1" customWidth="1"/>
  </cols>
  <sheetData>
    <row r="1" spans="1:5" ht="12.75">
      <c r="A1" s="1" t="s">
        <v>77</v>
      </c>
      <c r="E1" s="213" t="s">
        <v>963</v>
      </c>
    </row>
    <row r="2" spans="1:5" ht="12.75">
      <c r="A2" s="2" t="s">
        <v>74</v>
      </c>
      <c r="E2" s="213" t="s">
        <v>965</v>
      </c>
    </row>
    <row r="3" ht="12.75">
      <c r="A3" s="2" t="s">
        <v>75</v>
      </c>
    </row>
    <row r="4" ht="12.75">
      <c r="A4" s="2" t="s">
        <v>76</v>
      </c>
    </row>
    <row r="6" spans="1:5" ht="18.75">
      <c r="A6" s="413" t="s">
        <v>78</v>
      </c>
      <c r="B6" s="413"/>
      <c r="C6" s="413"/>
      <c r="D6" s="413"/>
      <c r="E6" s="413"/>
    </row>
    <row r="7" ht="13.5" thickBot="1"/>
    <row r="8" spans="1:5" ht="13.5" thickTop="1">
      <c r="A8" s="5" t="s">
        <v>79</v>
      </c>
      <c r="B8" s="6" t="s">
        <v>80</v>
      </c>
      <c r="C8" s="6" t="s">
        <v>81</v>
      </c>
      <c r="D8" s="7" t="s">
        <v>82</v>
      </c>
      <c r="E8" s="8" t="s">
        <v>83</v>
      </c>
    </row>
    <row r="9" spans="1:5" ht="12.75">
      <c r="A9" s="9" t="s">
        <v>269</v>
      </c>
      <c r="B9" s="10"/>
      <c r="C9" s="11"/>
      <c r="D9" s="12"/>
      <c r="E9" s="13"/>
    </row>
    <row r="10" spans="1:5" ht="12.75">
      <c r="A10" s="14" t="s">
        <v>270</v>
      </c>
      <c r="B10" s="23" t="s">
        <v>271</v>
      </c>
      <c r="C10" s="15"/>
      <c r="D10" s="29">
        <f>D11+D17+D24+D27+D14</f>
        <v>309817391014</v>
      </c>
      <c r="E10" s="30">
        <f>E11+E17+E24+E27+E14</f>
        <v>269094794452</v>
      </c>
    </row>
    <row r="11" spans="1:5" ht="12.75">
      <c r="A11" s="14" t="s">
        <v>272</v>
      </c>
      <c r="B11" s="23" t="s">
        <v>273</v>
      </c>
      <c r="C11" s="15"/>
      <c r="D11" s="29">
        <f>D12+D13</f>
        <v>38420914694</v>
      </c>
      <c r="E11" s="30">
        <f>E12</f>
        <v>2294291222</v>
      </c>
    </row>
    <row r="12" spans="1:5" ht="12.75">
      <c r="A12" s="18" t="s">
        <v>274</v>
      </c>
      <c r="B12" s="24" t="s">
        <v>275</v>
      </c>
      <c r="C12" s="15"/>
      <c r="D12" s="16">
        <v>38420914694</v>
      </c>
      <c r="E12" s="17">
        <v>2294291222</v>
      </c>
    </row>
    <row r="13" spans="1:5" ht="12.75">
      <c r="A13" s="18" t="s">
        <v>276</v>
      </c>
      <c r="B13" s="24" t="s">
        <v>277</v>
      </c>
      <c r="C13" s="15"/>
      <c r="D13" s="16"/>
      <c r="E13" s="17"/>
    </row>
    <row r="14" spans="1:5" ht="12.75">
      <c r="A14" s="14" t="s">
        <v>278</v>
      </c>
      <c r="B14" s="23" t="s">
        <v>279</v>
      </c>
      <c r="C14" s="15"/>
      <c r="D14" s="29">
        <f>D15+D16</f>
        <v>12000000000</v>
      </c>
      <c r="E14" s="302">
        <f>E15+E16</f>
        <v>6000000000</v>
      </c>
    </row>
    <row r="15" spans="1:5" ht="12.75">
      <c r="A15" s="18" t="s">
        <v>280</v>
      </c>
      <c r="B15" s="24" t="s">
        <v>281</v>
      </c>
      <c r="C15" s="15"/>
      <c r="D15" s="16"/>
      <c r="E15" s="17"/>
    </row>
    <row r="16" spans="1:5" ht="12.75">
      <c r="A16" s="18" t="s">
        <v>282</v>
      </c>
      <c r="B16" s="24" t="s">
        <v>283</v>
      </c>
      <c r="C16" s="15"/>
      <c r="D16" s="16">
        <v>12000000000</v>
      </c>
      <c r="E16" s="17">
        <v>6000000000</v>
      </c>
    </row>
    <row r="17" spans="1:5" ht="12.75">
      <c r="A17" s="14" t="s">
        <v>84</v>
      </c>
      <c r="B17" s="23" t="s">
        <v>85</v>
      </c>
      <c r="C17" s="15"/>
      <c r="D17" s="29">
        <f>SUM(D18:D23)</f>
        <v>41873871848</v>
      </c>
      <c r="E17" s="30">
        <f>SUM(E18:E23)</f>
        <v>40219942691</v>
      </c>
    </row>
    <row r="18" spans="1:5" ht="12.75">
      <c r="A18" s="18" t="s">
        <v>86</v>
      </c>
      <c r="B18" s="24" t="s">
        <v>87</v>
      </c>
      <c r="C18" s="15"/>
      <c r="D18" s="16">
        <v>4270595346</v>
      </c>
      <c r="E18" s="17">
        <v>4466852992</v>
      </c>
    </row>
    <row r="19" spans="1:5" ht="12.75">
      <c r="A19" s="18" t="s">
        <v>88</v>
      </c>
      <c r="B19" s="24" t="s">
        <v>89</v>
      </c>
      <c r="C19" s="15"/>
      <c r="D19" s="16">
        <v>15172204846</v>
      </c>
      <c r="E19" s="17">
        <v>8497723877</v>
      </c>
    </row>
    <row r="20" spans="1:5" ht="12.75">
      <c r="A20" s="18" t="s">
        <v>90</v>
      </c>
      <c r="B20" s="24" t="s">
        <v>91</v>
      </c>
      <c r="C20" s="15"/>
      <c r="D20" s="16"/>
      <c r="E20" s="17"/>
    </row>
    <row r="21" spans="1:5" ht="12.75">
      <c r="A21" s="18" t="s">
        <v>92</v>
      </c>
      <c r="B21" s="24" t="s">
        <v>93</v>
      </c>
      <c r="C21" s="15"/>
      <c r="D21" s="16"/>
      <c r="E21" s="17"/>
    </row>
    <row r="22" spans="1:5" ht="12.75">
      <c r="A22" s="18" t="s">
        <v>94</v>
      </c>
      <c r="B22" s="24" t="s">
        <v>95</v>
      </c>
      <c r="C22" s="15"/>
      <c r="D22" s="16">
        <v>28940320972</v>
      </c>
      <c r="E22" s="17">
        <v>32196459095</v>
      </c>
    </row>
    <row r="23" spans="1:5" ht="12.75">
      <c r="A23" s="18" t="s">
        <v>96</v>
      </c>
      <c r="B23" s="24" t="s">
        <v>97</v>
      </c>
      <c r="C23" s="15"/>
      <c r="D23" s="16">
        <v>-6509249316</v>
      </c>
      <c r="E23" s="17">
        <v>-4941093273</v>
      </c>
    </row>
    <row r="24" spans="1:5" ht="12.75">
      <c r="A24" s="14" t="s">
        <v>98</v>
      </c>
      <c r="B24" s="23" t="s">
        <v>99</v>
      </c>
      <c r="C24" s="15"/>
      <c r="D24" s="29">
        <f>SUM(D25:D26)</f>
        <v>214179029022</v>
      </c>
      <c r="E24" s="30">
        <f>SUM(E25:E26)</f>
        <v>216841573838</v>
      </c>
    </row>
    <row r="25" spans="1:5" ht="12.75">
      <c r="A25" s="18" t="s">
        <v>100</v>
      </c>
      <c r="B25" s="24" t="s">
        <v>101</v>
      </c>
      <c r="C25" s="15"/>
      <c r="D25" s="16">
        <v>219297261234</v>
      </c>
      <c r="E25" s="17">
        <v>217548470901</v>
      </c>
    </row>
    <row r="26" spans="1:5" ht="12.75">
      <c r="A26" s="18" t="s">
        <v>102</v>
      </c>
      <c r="B26" s="24" t="s">
        <v>103</v>
      </c>
      <c r="C26" s="15"/>
      <c r="D26" s="16">
        <v>-5118232212</v>
      </c>
      <c r="E26" s="17">
        <v>-706897063</v>
      </c>
    </row>
    <row r="27" spans="1:5" ht="12.75">
      <c r="A27" s="14" t="s">
        <v>104</v>
      </c>
      <c r="B27" s="23" t="s">
        <v>105</v>
      </c>
      <c r="C27" s="15"/>
      <c r="D27" s="29">
        <f>SUM(D28:D31)</f>
        <v>3343575450</v>
      </c>
      <c r="E27" s="30">
        <f>SUM(E28:E31)</f>
        <v>3738986701</v>
      </c>
    </row>
    <row r="28" spans="1:5" ht="12.75">
      <c r="A28" s="18" t="s">
        <v>106</v>
      </c>
      <c r="B28" s="24" t="s">
        <v>107</v>
      </c>
      <c r="C28" s="15"/>
      <c r="D28" s="16">
        <v>363309032</v>
      </c>
      <c r="E28" s="17">
        <v>485771180</v>
      </c>
    </row>
    <row r="29" spans="1:5" ht="12.75">
      <c r="A29" s="18" t="s">
        <v>108</v>
      </c>
      <c r="B29" s="24" t="s">
        <v>109</v>
      </c>
      <c r="C29" s="15"/>
      <c r="D29" s="16">
        <v>306648691</v>
      </c>
      <c r="E29" s="17"/>
    </row>
    <row r="30" spans="1:5" ht="12.75">
      <c r="A30" s="18" t="s">
        <v>110</v>
      </c>
      <c r="B30" s="24" t="s">
        <v>111</v>
      </c>
      <c r="C30" s="15"/>
      <c r="D30" s="16"/>
      <c r="E30" s="17"/>
    </row>
    <row r="31" spans="1:5" ht="12.75">
      <c r="A31" s="18" t="s">
        <v>112</v>
      </c>
      <c r="B31" s="24" t="s">
        <v>113</v>
      </c>
      <c r="C31" s="15"/>
      <c r="D31" s="16">
        <v>2673617727</v>
      </c>
      <c r="E31" s="17">
        <v>3253215521</v>
      </c>
    </row>
    <row r="32" spans="1:5" ht="12.75">
      <c r="A32" s="14" t="s">
        <v>114</v>
      </c>
      <c r="B32" s="23" t="s">
        <v>115</v>
      </c>
      <c r="C32" s="15"/>
      <c r="D32" s="29">
        <f>D33+D39+D50+D53+D58+D62</f>
        <v>569522677431</v>
      </c>
      <c r="E32" s="30">
        <f>E33+E39+E50+E53+E58+E62</f>
        <v>593103165980</v>
      </c>
    </row>
    <row r="33" spans="1:5" ht="12.75">
      <c r="A33" s="14" t="s">
        <v>116</v>
      </c>
      <c r="B33" s="23" t="s">
        <v>117</v>
      </c>
      <c r="C33" s="15"/>
      <c r="D33" s="16">
        <f>SUM(D34:D38)</f>
        <v>0</v>
      </c>
      <c r="E33" s="17"/>
    </row>
    <row r="34" spans="1:5" ht="12.75">
      <c r="A34" s="18" t="s">
        <v>118</v>
      </c>
      <c r="B34" s="24" t="s">
        <v>119</v>
      </c>
      <c r="C34" s="15"/>
      <c r="D34" s="16"/>
      <c r="E34" s="17"/>
    </row>
    <row r="35" spans="1:5" ht="12.75">
      <c r="A35" s="18" t="s">
        <v>120</v>
      </c>
      <c r="B35" s="24" t="s">
        <v>121</v>
      </c>
      <c r="C35" s="15"/>
      <c r="D35" s="16"/>
      <c r="E35" s="17"/>
    </row>
    <row r="36" spans="1:5" ht="12.75">
      <c r="A36" s="18" t="s">
        <v>122</v>
      </c>
      <c r="B36" s="24" t="s">
        <v>123</v>
      </c>
      <c r="C36" s="15"/>
      <c r="D36" s="16"/>
      <c r="E36" s="17"/>
    </row>
    <row r="37" spans="1:5" ht="12.75">
      <c r="A37" s="18" t="s">
        <v>124</v>
      </c>
      <c r="B37" s="24" t="s">
        <v>125</v>
      </c>
      <c r="C37" s="15"/>
      <c r="D37" s="16"/>
      <c r="E37" s="17"/>
    </row>
    <row r="38" spans="1:5" ht="12.75">
      <c r="A38" s="18" t="s">
        <v>126</v>
      </c>
      <c r="B38" s="24" t="s">
        <v>127</v>
      </c>
      <c r="C38" s="15"/>
      <c r="D38" s="16"/>
      <c r="E38" s="17"/>
    </row>
    <row r="39" spans="1:5" ht="12.75">
      <c r="A39" s="14" t="s">
        <v>128</v>
      </c>
      <c r="B39" s="23" t="s">
        <v>129</v>
      </c>
      <c r="C39" s="15"/>
      <c r="D39" s="29">
        <f>D40+D43+D46+D49</f>
        <v>555869756038</v>
      </c>
      <c r="E39" s="30">
        <f>E40+E43+E46+E49</f>
        <v>513002984377</v>
      </c>
    </row>
    <row r="40" spans="1:5" ht="12.75">
      <c r="A40" s="14" t="s">
        <v>130</v>
      </c>
      <c r="B40" s="23" t="s">
        <v>131</v>
      </c>
      <c r="C40" s="15"/>
      <c r="D40" s="29">
        <f>SUM(D41:D42)</f>
        <v>402971700256</v>
      </c>
      <c r="E40" s="30">
        <f>SUM(E41:E42)</f>
        <v>457597227895</v>
      </c>
    </row>
    <row r="41" spans="1:5" ht="12.75">
      <c r="A41" s="18" t="s">
        <v>132</v>
      </c>
      <c r="B41" s="24" t="s">
        <v>133</v>
      </c>
      <c r="C41" s="15"/>
      <c r="D41" s="16">
        <v>997621448893</v>
      </c>
      <c r="E41" s="17">
        <v>993640986784</v>
      </c>
    </row>
    <row r="42" spans="1:5" ht="12.75">
      <c r="A42" s="18" t="s">
        <v>134</v>
      </c>
      <c r="B42" s="24" t="s">
        <v>135</v>
      </c>
      <c r="C42" s="15"/>
      <c r="D42" s="16">
        <v>-594649748637</v>
      </c>
      <c r="E42" s="17">
        <v>-536043758889</v>
      </c>
    </row>
    <row r="43" spans="1:5" ht="12.75">
      <c r="A43" s="14" t="s">
        <v>136</v>
      </c>
      <c r="B43" s="23" t="s">
        <v>137</v>
      </c>
      <c r="C43" s="15"/>
      <c r="D43" s="29">
        <f>SUM(D44:D45)</f>
        <v>11261702055</v>
      </c>
      <c r="E43" s="30">
        <f>SUM(E44:E45)</f>
        <v>13842552459</v>
      </c>
    </row>
    <row r="44" spans="1:5" ht="12.75">
      <c r="A44" s="18" t="s">
        <v>132</v>
      </c>
      <c r="B44" s="24" t="s">
        <v>138</v>
      </c>
      <c r="C44" s="15"/>
      <c r="D44" s="16">
        <v>24443483392</v>
      </c>
      <c r="E44" s="17">
        <v>24443483392</v>
      </c>
    </row>
    <row r="45" spans="1:5" ht="12.75">
      <c r="A45" s="18" t="s">
        <v>134</v>
      </c>
      <c r="B45" s="24" t="s">
        <v>139</v>
      </c>
      <c r="C45" s="15"/>
      <c r="D45" s="16">
        <v>-13181781337</v>
      </c>
      <c r="E45" s="17">
        <v>-10600930933</v>
      </c>
    </row>
    <row r="46" spans="1:5" ht="12.75">
      <c r="A46" s="14" t="s">
        <v>140</v>
      </c>
      <c r="B46" s="23" t="s">
        <v>141</v>
      </c>
      <c r="C46" s="15"/>
      <c r="D46" s="29">
        <f>SUM(D47:D48)</f>
        <v>3784114780</v>
      </c>
      <c r="E46" s="30">
        <f>SUM(E47:E48)</f>
        <v>4687268678</v>
      </c>
    </row>
    <row r="47" spans="1:5" ht="12.75">
      <c r="A47" s="18" t="s">
        <v>132</v>
      </c>
      <c r="B47" s="24" t="s">
        <v>142</v>
      </c>
      <c r="C47" s="15"/>
      <c r="D47" s="16">
        <v>10758933329</v>
      </c>
      <c r="E47" s="17">
        <v>10649842420</v>
      </c>
    </row>
    <row r="48" spans="1:5" ht="12.75">
      <c r="A48" s="18" t="s">
        <v>134</v>
      </c>
      <c r="B48" s="24" t="s">
        <v>143</v>
      </c>
      <c r="C48" s="15"/>
      <c r="D48" s="16">
        <v>-6974818549</v>
      </c>
      <c r="E48" s="17">
        <v>-5962573742</v>
      </c>
    </row>
    <row r="49" spans="1:5" ht="12.75">
      <c r="A49" s="14" t="s">
        <v>144</v>
      </c>
      <c r="B49" s="24" t="s">
        <v>145</v>
      </c>
      <c r="C49" s="15"/>
      <c r="D49" s="29">
        <v>137852238947</v>
      </c>
      <c r="E49" s="30">
        <v>36875935345</v>
      </c>
    </row>
    <row r="50" spans="1:5" ht="12.75">
      <c r="A50" s="14" t="s">
        <v>146</v>
      </c>
      <c r="B50" s="23" t="s">
        <v>147</v>
      </c>
      <c r="C50" s="15"/>
      <c r="D50" s="16"/>
      <c r="E50" s="17"/>
    </row>
    <row r="51" spans="1:5" ht="12.75">
      <c r="A51" s="18" t="s">
        <v>132</v>
      </c>
      <c r="B51" s="24" t="s">
        <v>148</v>
      </c>
      <c r="C51" s="15"/>
      <c r="D51" s="16"/>
      <c r="E51" s="17"/>
    </row>
    <row r="52" spans="1:5" ht="12.75">
      <c r="A52" s="18" t="s">
        <v>134</v>
      </c>
      <c r="B52" s="24" t="s">
        <v>149</v>
      </c>
      <c r="C52" s="15"/>
      <c r="D52" s="16"/>
      <c r="E52" s="17"/>
    </row>
    <row r="53" spans="1:5" ht="12.75">
      <c r="A53" s="14" t="s">
        <v>150</v>
      </c>
      <c r="B53" s="23" t="s">
        <v>151</v>
      </c>
      <c r="C53" s="15"/>
      <c r="D53" s="29">
        <f>SUM(D54:D57)</f>
        <v>2062000000</v>
      </c>
      <c r="E53" s="30">
        <f>SUM(E54:E57)</f>
        <v>68319334042</v>
      </c>
    </row>
    <row r="54" spans="1:5" ht="12.75">
      <c r="A54" s="18" t="s">
        <v>152</v>
      </c>
      <c r="B54" s="24" t="s">
        <v>153</v>
      </c>
      <c r="C54" s="15"/>
      <c r="D54" s="16"/>
      <c r="E54" s="17"/>
    </row>
    <row r="55" spans="1:5" ht="12.75">
      <c r="A55" s="18" t="s">
        <v>154</v>
      </c>
      <c r="B55" s="24" t="s">
        <v>155</v>
      </c>
      <c r="C55" s="15"/>
      <c r="D55" s="16"/>
      <c r="E55" s="17">
        <v>66257334042</v>
      </c>
    </row>
    <row r="56" spans="1:5" ht="12.75">
      <c r="A56" s="18" t="s">
        <v>156</v>
      </c>
      <c r="B56" s="24" t="s">
        <v>157</v>
      </c>
      <c r="C56" s="15"/>
      <c r="D56" s="16">
        <v>2062000000</v>
      </c>
      <c r="E56" s="17">
        <v>2062000000</v>
      </c>
    </row>
    <row r="57" spans="1:5" ht="12.75">
      <c r="A57" s="18" t="s">
        <v>158</v>
      </c>
      <c r="B57" s="24" t="s">
        <v>159</v>
      </c>
      <c r="C57" s="15"/>
      <c r="D57" s="16"/>
      <c r="E57" s="17"/>
    </row>
    <row r="58" spans="1:5" ht="12.75">
      <c r="A58" s="14" t="s">
        <v>160</v>
      </c>
      <c r="B58" s="23" t="s">
        <v>161</v>
      </c>
      <c r="C58" s="15"/>
      <c r="D58" s="29">
        <f>SUM(D59:D61)</f>
        <v>11566926130</v>
      </c>
      <c r="E58" s="30">
        <f>SUM(E59:E61)</f>
        <v>11780847561</v>
      </c>
    </row>
    <row r="59" spans="1:5" ht="12.75">
      <c r="A59" s="18" t="s">
        <v>162</v>
      </c>
      <c r="B59" s="24" t="s">
        <v>163</v>
      </c>
      <c r="C59" s="15"/>
      <c r="D59" s="16">
        <v>10124001861</v>
      </c>
      <c r="E59" s="17">
        <v>11780847561</v>
      </c>
    </row>
    <row r="60" spans="1:5" ht="12.75">
      <c r="A60" s="18" t="s">
        <v>164</v>
      </c>
      <c r="B60" s="24" t="s">
        <v>165</v>
      </c>
      <c r="C60" s="15"/>
      <c r="D60" s="16"/>
      <c r="E60" s="17"/>
    </row>
    <row r="61" spans="1:5" ht="12.75">
      <c r="A61" s="18" t="s">
        <v>166</v>
      </c>
      <c r="B61" s="24" t="s">
        <v>167</v>
      </c>
      <c r="C61" s="15"/>
      <c r="D61" s="16">
        <v>1442924269</v>
      </c>
      <c r="E61" s="17"/>
    </row>
    <row r="62" spans="1:5" ht="12.75">
      <c r="A62" s="14" t="s">
        <v>168</v>
      </c>
      <c r="B62" s="23" t="s">
        <v>169</v>
      </c>
      <c r="C62" s="15"/>
      <c r="D62" s="29">
        <v>23995263</v>
      </c>
      <c r="E62" s="17"/>
    </row>
    <row r="63" spans="1:5" ht="12.75">
      <c r="A63" s="14" t="s">
        <v>170</v>
      </c>
      <c r="B63" s="23" t="s">
        <v>171</v>
      </c>
      <c r="C63" s="15"/>
      <c r="D63" s="29">
        <f>D10+D32</f>
        <v>879340068445</v>
      </c>
      <c r="E63" s="30">
        <f>E10+E32</f>
        <v>862197960432</v>
      </c>
    </row>
    <row r="64" spans="1:5" ht="12.75">
      <c r="A64" s="14" t="s">
        <v>172</v>
      </c>
      <c r="B64" s="23"/>
      <c r="C64" s="15"/>
      <c r="D64" s="16"/>
      <c r="E64" s="17"/>
    </row>
    <row r="65" spans="1:5" ht="12.75">
      <c r="A65" s="14" t="s">
        <v>173</v>
      </c>
      <c r="B65" s="23" t="s">
        <v>174</v>
      </c>
      <c r="C65" s="15"/>
      <c r="D65" s="29">
        <f>D66+D78</f>
        <v>586993663121</v>
      </c>
      <c r="E65" s="30">
        <f>E66+E78</f>
        <v>632196208094</v>
      </c>
    </row>
    <row r="66" spans="1:5" ht="12.75">
      <c r="A66" s="14" t="s">
        <v>175</v>
      </c>
      <c r="B66" s="23" t="s">
        <v>176</v>
      </c>
      <c r="C66" s="15"/>
      <c r="D66" s="29">
        <f>SUM(D67:D77)</f>
        <v>413976315337</v>
      </c>
      <c r="E66" s="30">
        <f>SUM(E67:E77)</f>
        <v>479567621755</v>
      </c>
    </row>
    <row r="67" spans="1:5" ht="12.75">
      <c r="A67" s="18" t="s">
        <v>177</v>
      </c>
      <c r="B67" s="24" t="s">
        <v>178</v>
      </c>
      <c r="C67" s="15"/>
      <c r="D67" s="16">
        <v>168077972991</v>
      </c>
      <c r="E67" s="17">
        <v>314625333300</v>
      </c>
    </row>
    <row r="68" spans="1:5" ht="12.75">
      <c r="A68" s="18" t="s">
        <v>179</v>
      </c>
      <c r="B68" s="24" t="s">
        <v>180</v>
      </c>
      <c r="C68" s="15"/>
      <c r="D68" s="16">
        <v>58187142780</v>
      </c>
      <c r="E68" s="17">
        <v>59610063792</v>
      </c>
    </row>
    <row r="69" spans="1:5" ht="12.75">
      <c r="A69" s="18" t="s">
        <v>181</v>
      </c>
      <c r="B69" s="24" t="s">
        <v>182</v>
      </c>
      <c r="C69" s="15"/>
      <c r="D69" s="16">
        <v>22435639974</v>
      </c>
      <c r="E69" s="17">
        <v>20146319001</v>
      </c>
    </row>
    <row r="70" spans="1:5" ht="12.75">
      <c r="A70" s="18" t="s">
        <v>183</v>
      </c>
      <c r="B70" s="24" t="s">
        <v>184</v>
      </c>
      <c r="C70" s="15"/>
      <c r="D70" s="16">
        <v>35374445775</v>
      </c>
      <c r="E70" s="17">
        <v>38866897373</v>
      </c>
    </row>
    <row r="71" spans="1:5" ht="12.75">
      <c r="A71" s="18" t="s">
        <v>185</v>
      </c>
      <c r="B71" s="24" t="s">
        <v>186</v>
      </c>
      <c r="C71" s="15"/>
      <c r="D71" s="16">
        <v>37497850644</v>
      </c>
      <c r="E71" s="17">
        <v>20358296493</v>
      </c>
    </row>
    <row r="72" spans="1:5" ht="12.75">
      <c r="A72" s="18" t="s">
        <v>187</v>
      </c>
      <c r="B72" s="24" t="s">
        <v>188</v>
      </c>
      <c r="C72" s="15"/>
      <c r="D72" s="16">
        <v>73210149298</v>
      </c>
      <c r="E72" s="17">
        <v>15084695218</v>
      </c>
    </row>
    <row r="73" spans="1:5" ht="12.75">
      <c r="A73" s="18" t="s">
        <v>189</v>
      </c>
      <c r="B73" s="24" t="s">
        <v>190</v>
      </c>
      <c r="C73" s="15"/>
      <c r="D73" s="16"/>
      <c r="E73" s="17"/>
    </row>
    <row r="74" spans="1:5" ht="12.75">
      <c r="A74" s="18" t="s">
        <v>191</v>
      </c>
      <c r="B74" s="24" t="s">
        <v>192</v>
      </c>
      <c r="C74" s="15"/>
      <c r="D74" s="16"/>
      <c r="E74" s="17"/>
    </row>
    <row r="75" spans="1:5" ht="12.75">
      <c r="A75" s="18" t="s">
        <v>193</v>
      </c>
      <c r="B75" s="24" t="s">
        <v>194</v>
      </c>
      <c r="C75" s="15"/>
      <c r="D75" s="16">
        <v>19181493875</v>
      </c>
      <c r="E75" s="17">
        <v>10876016578</v>
      </c>
    </row>
    <row r="76" spans="1:5" ht="12.75">
      <c r="A76" s="18" t="s">
        <v>195</v>
      </c>
      <c r="B76" s="24" t="s">
        <v>196</v>
      </c>
      <c r="C76" s="15"/>
      <c r="D76" s="16"/>
      <c r="E76" s="17"/>
    </row>
    <row r="77" spans="1:5" ht="12.75">
      <c r="A77" s="18" t="s">
        <v>197</v>
      </c>
      <c r="B77" s="24" t="s">
        <v>198</v>
      </c>
      <c r="C77" s="15"/>
      <c r="D77" s="16">
        <v>11620000</v>
      </c>
      <c r="E77" s="17"/>
    </row>
    <row r="78" spans="1:5" ht="12.75">
      <c r="A78" s="14" t="s">
        <v>199</v>
      </c>
      <c r="B78" s="23" t="s">
        <v>200</v>
      </c>
      <c r="C78" s="15"/>
      <c r="D78" s="29">
        <f>SUM(D79:D87)</f>
        <v>173017347784</v>
      </c>
      <c r="E78" s="30">
        <f>SUM(E79:E87)</f>
        <v>152628586339</v>
      </c>
    </row>
    <row r="79" spans="1:5" ht="12.75">
      <c r="A79" s="18" t="s">
        <v>201</v>
      </c>
      <c r="B79" s="24" t="s">
        <v>202</v>
      </c>
      <c r="C79" s="15"/>
      <c r="D79" s="16"/>
      <c r="E79" s="17"/>
    </row>
    <row r="80" spans="1:5" ht="12.75">
      <c r="A80" s="18" t="s">
        <v>203</v>
      </c>
      <c r="B80" s="24" t="s">
        <v>204</v>
      </c>
      <c r="C80" s="15"/>
      <c r="D80" s="16"/>
      <c r="E80" s="17"/>
    </row>
    <row r="81" spans="1:5" ht="12.75">
      <c r="A81" s="18" t="s">
        <v>205</v>
      </c>
      <c r="B81" s="24" t="s">
        <v>206</v>
      </c>
      <c r="C81" s="15"/>
      <c r="D81" s="16">
        <v>5169000000</v>
      </c>
      <c r="E81" s="17">
        <v>5349000000</v>
      </c>
    </row>
    <row r="82" spans="1:5" ht="12.75">
      <c r="A82" s="18" t="s">
        <v>207</v>
      </c>
      <c r="B82" s="24" t="s">
        <v>208</v>
      </c>
      <c r="C82" s="15"/>
      <c r="D82" s="16">
        <v>149986279036</v>
      </c>
      <c r="E82" s="17">
        <v>128764395837</v>
      </c>
    </row>
    <row r="83" spans="1:5" ht="12.75">
      <c r="A83" s="18" t="s">
        <v>209</v>
      </c>
      <c r="B83" s="24" t="s">
        <v>210</v>
      </c>
      <c r="C83" s="15"/>
      <c r="D83" s="16"/>
      <c r="E83" s="17"/>
    </row>
    <row r="84" spans="1:5" ht="12.75">
      <c r="A84" s="18" t="s">
        <v>211</v>
      </c>
      <c r="B84" s="24" t="s">
        <v>212</v>
      </c>
      <c r="C84" s="15"/>
      <c r="D84" s="16"/>
      <c r="E84" s="17"/>
    </row>
    <row r="85" spans="1:5" ht="12.75">
      <c r="A85" s="18" t="s">
        <v>213</v>
      </c>
      <c r="B85" s="24" t="s">
        <v>214</v>
      </c>
      <c r="C85" s="15"/>
      <c r="D85" s="16"/>
      <c r="E85" s="17"/>
    </row>
    <row r="86" spans="1:5" ht="12.75">
      <c r="A86" s="18" t="s">
        <v>215</v>
      </c>
      <c r="B86" s="24" t="s">
        <v>216</v>
      </c>
      <c r="C86" s="15"/>
      <c r="D86" s="16">
        <v>17862068748</v>
      </c>
      <c r="E86" s="17">
        <v>18515190502</v>
      </c>
    </row>
    <row r="87" spans="1:5" ht="12.75">
      <c r="A87" s="18" t="s">
        <v>217</v>
      </c>
      <c r="B87" s="24" t="s">
        <v>218</v>
      </c>
      <c r="C87" s="15"/>
      <c r="D87" s="16"/>
      <c r="E87" s="17"/>
    </row>
    <row r="88" spans="1:5" ht="12.75">
      <c r="A88" s="14" t="s">
        <v>219</v>
      </c>
      <c r="B88" s="23" t="s">
        <v>220</v>
      </c>
      <c r="C88" s="15"/>
      <c r="D88" s="29">
        <f>D89+D102</f>
        <v>263623735237</v>
      </c>
      <c r="E88" s="30">
        <f>E89+E102</f>
        <v>230001752338</v>
      </c>
    </row>
    <row r="89" spans="1:5" ht="12.75">
      <c r="A89" s="14" t="s">
        <v>221</v>
      </c>
      <c r="B89" s="23" t="s">
        <v>222</v>
      </c>
      <c r="C89" s="15"/>
      <c r="D89" s="29">
        <f>SUM(D90:D101)</f>
        <v>263623735237</v>
      </c>
      <c r="E89" s="30">
        <f>SUM(E90:E101)</f>
        <v>230001752338</v>
      </c>
    </row>
    <row r="90" spans="1:5" ht="12.75">
      <c r="A90" s="18" t="s">
        <v>223</v>
      </c>
      <c r="B90" s="24" t="s">
        <v>224</v>
      </c>
      <c r="C90" s="15"/>
      <c r="D90" s="16">
        <v>90000000000</v>
      </c>
      <c r="E90" s="17">
        <v>90000000000</v>
      </c>
    </row>
    <row r="91" spans="1:5" ht="12.75">
      <c r="A91" s="18" t="s">
        <v>225</v>
      </c>
      <c r="B91" s="24" t="s">
        <v>226</v>
      </c>
      <c r="C91" s="15"/>
      <c r="D91" s="16">
        <v>48680878000</v>
      </c>
      <c r="E91" s="17">
        <v>48680878000</v>
      </c>
    </row>
    <row r="92" spans="1:5" ht="12.75">
      <c r="A92" s="18" t="s">
        <v>227</v>
      </c>
      <c r="B92" s="24" t="s">
        <v>228</v>
      </c>
      <c r="C92" s="15"/>
      <c r="D92" s="16"/>
      <c r="E92" s="17"/>
    </row>
    <row r="93" spans="1:5" ht="12.75">
      <c r="A93" s="18" t="s">
        <v>229</v>
      </c>
      <c r="B93" s="24" t="s">
        <v>230</v>
      </c>
      <c r="C93" s="15"/>
      <c r="D93" s="16"/>
      <c r="E93" s="17"/>
    </row>
    <row r="94" spans="1:5" ht="12.75">
      <c r="A94" s="18" t="s">
        <v>231</v>
      </c>
      <c r="B94" s="24" t="s">
        <v>232</v>
      </c>
      <c r="C94" s="15"/>
      <c r="D94" s="16"/>
      <c r="E94" s="17"/>
    </row>
    <row r="95" spans="1:5" ht="12.75">
      <c r="A95" s="18" t="s">
        <v>233</v>
      </c>
      <c r="B95" s="24" t="s">
        <v>234</v>
      </c>
      <c r="C95" s="15"/>
      <c r="D95" s="16"/>
      <c r="E95" s="17"/>
    </row>
    <row r="96" spans="1:5" ht="12.75">
      <c r="A96" s="18" t="s">
        <v>235</v>
      </c>
      <c r="B96" s="24" t="s">
        <v>236</v>
      </c>
      <c r="C96" s="15"/>
      <c r="D96" s="16">
        <v>64692778461</v>
      </c>
      <c r="E96" s="17">
        <v>64692778461</v>
      </c>
    </row>
    <row r="97" spans="1:5" ht="12.75">
      <c r="A97" s="18" t="s">
        <v>237</v>
      </c>
      <c r="B97" s="24" t="s">
        <v>238</v>
      </c>
      <c r="C97" s="15"/>
      <c r="D97" s="16">
        <v>14588284226</v>
      </c>
      <c r="E97" s="17">
        <v>14386401676</v>
      </c>
    </row>
    <row r="98" spans="1:5" ht="12.75">
      <c r="A98" s="18" t="s">
        <v>239</v>
      </c>
      <c r="B98" s="24" t="s">
        <v>240</v>
      </c>
      <c r="C98" s="15"/>
      <c r="D98" s="16">
        <v>11811512409</v>
      </c>
      <c r="E98" s="17">
        <v>11811512409</v>
      </c>
    </row>
    <row r="99" spans="1:5" ht="12.75">
      <c r="A99" s="18" t="s">
        <v>241</v>
      </c>
      <c r="B99" s="24" t="s">
        <v>242</v>
      </c>
      <c r="C99" s="15"/>
      <c r="D99" s="16">
        <v>33850282141</v>
      </c>
      <c r="E99" s="17">
        <v>430181792</v>
      </c>
    </row>
    <row r="100" spans="1:5" ht="12.75">
      <c r="A100" s="18" t="s">
        <v>243</v>
      </c>
      <c r="B100" s="24" t="s">
        <v>244</v>
      </c>
      <c r="C100" s="15"/>
      <c r="D100" s="16"/>
      <c r="E100" s="17"/>
    </row>
    <row r="101" spans="1:5" ht="12.75">
      <c r="A101" s="18" t="s">
        <v>245</v>
      </c>
      <c r="B101" s="24" t="s">
        <v>246</v>
      </c>
      <c r="C101" s="15"/>
      <c r="D101" s="16"/>
      <c r="E101" s="17"/>
    </row>
    <row r="102" spans="1:5" ht="12.75">
      <c r="A102" s="14" t="s">
        <v>247</v>
      </c>
      <c r="B102" s="23" t="s">
        <v>248</v>
      </c>
      <c r="C102" s="15"/>
      <c r="D102" s="16"/>
      <c r="E102" s="17"/>
    </row>
    <row r="103" spans="1:5" ht="12.75">
      <c r="A103" s="18" t="s">
        <v>249</v>
      </c>
      <c r="B103" s="24" t="s">
        <v>250</v>
      </c>
      <c r="C103" s="15"/>
      <c r="D103" s="16"/>
      <c r="E103" s="17"/>
    </row>
    <row r="104" spans="1:5" ht="12.75">
      <c r="A104" s="18" t="s">
        <v>251</v>
      </c>
      <c r="B104" s="24" t="s">
        <v>252</v>
      </c>
      <c r="C104" s="15"/>
      <c r="D104" s="16"/>
      <c r="E104" s="17"/>
    </row>
    <row r="105" spans="1:5" ht="12.75">
      <c r="A105" s="14" t="s">
        <v>253</v>
      </c>
      <c r="B105" s="23" t="s">
        <v>254</v>
      </c>
      <c r="C105" s="15"/>
      <c r="D105" s="29">
        <v>28722670087</v>
      </c>
      <c r="E105" s="17"/>
    </row>
    <row r="106" spans="1:5" ht="12.75">
      <c r="A106" s="14" t="s">
        <v>255</v>
      </c>
      <c r="B106" s="23" t="s">
        <v>256</v>
      </c>
      <c r="C106" s="15"/>
      <c r="D106" s="29">
        <f>D65+D88+D105</f>
        <v>879340068445</v>
      </c>
      <c r="E106" s="30">
        <f>E65+E88</f>
        <v>862197960432</v>
      </c>
    </row>
    <row r="107" spans="1:5" ht="12.75">
      <c r="A107" s="14" t="s">
        <v>257</v>
      </c>
      <c r="B107" s="23"/>
      <c r="C107" s="15"/>
      <c r="D107" s="16"/>
      <c r="E107" s="17"/>
    </row>
    <row r="108" spans="1:5" ht="12.75">
      <c r="A108" s="18" t="s">
        <v>258</v>
      </c>
      <c r="B108" s="24" t="s">
        <v>259</v>
      </c>
      <c r="C108" s="15"/>
      <c r="D108" s="16"/>
      <c r="E108" s="17"/>
    </row>
    <row r="109" spans="1:5" ht="12.75">
      <c r="A109" s="18" t="s">
        <v>260</v>
      </c>
      <c r="B109" s="24" t="s">
        <v>261</v>
      </c>
      <c r="C109" s="15"/>
      <c r="D109" s="16"/>
      <c r="E109" s="17"/>
    </row>
    <row r="110" spans="1:5" ht="12.75">
      <c r="A110" s="18" t="s">
        <v>262</v>
      </c>
      <c r="B110" s="24" t="s">
        <v>263</v>
      </c>
      <c r="C110" s="15"/>
      <c r="D110" s="16"/>
      <c r="E110" s="17"/>
    </row>
    <row r="111" spans="1:5" ht="12.75">
      <c r="A111" s="18" t="s">
        <v>264</v>
      </c>
      <c r="B111" s="24" t="s">
        <v>265</v>
      </c>
      <c r="C111" s="15"/>
      <c r="D111" s="16"/>
      <c r="E111" s="17"/>
    </row>
    <row r="112" spans="1:5" ht="12.75">
      <c r="A112" s="18" t="s">
        <v>343</v>
      </c>
      <c r="B112" s="24" t="s">
        <v>266</v>
      </c>
      <c r="C112" s="15"/>
      <c r="D112" s="31"/>
      <c r="E112" s="32"/>
    </row>
    <row r="113" spans="1:5" ht="13.5" thickBot="1">
      <c r="A113" s="19" t="s">
        <v>267</v>
      </c>
      <c r="B113" s="25" t="s">
        <v>268</v>
      </c>
      <c r="C113" s="20"/>
      <c r="D113" s="21"/>
      <c r="E113" s="22"/>
    </row>
    <row r="114" spans="3:5" ht="13.5" thickTop="1">
      <c r="C114" s="414" t="s">
        <v>966</v>
      </c>
      <c r="D114" s="414"/>
      <c r="E114" s="414"/>
    </row>
    <row r="115" spans="1:5" ht="12.75">
      <c r="A115" s="412" t="s">
        <v>344</v>
      </c>
      <c r="B115" s="412"/>
      <c r="C115" s="412" t="s">
        <v>742</v>
      </c>
      <c r="D115" s="412"/>
      <c r="E115" s="412"/>
    </row>
    <row r="122" spans="1:5" ht="12.75">
      <c r="A122" s="412" t="s">
        <v>743</v>
      </c>
      <c r="B122" s="412"/>
      <c r="C122" s="412"/>
      <c r="D122" s="412"/>
      <c r="E122" s="412"/>
    </row>
  </sheetData>
  <sheetProtection/>
  <mergeCells count="6">
    <mergeCell ref="A122:B122"/>
    <mergeCell ref="C122:E122"/>
    <mergeCell ref="A6:E6"/>
    <mergeCell ref="C114:E114"/>
    <mergeCell ref="C115:E115"/>
    <mergeCell ref="A115:B115"/>
  </mergeCells>
  <printOptions/>
  <pageMargins left="0.38" right="0.2" top="0.29" bottom="0.39" header="0.24" footer="0.2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1"/>
  </sheetPr>
  <dimension ref="A1:G41"/>
  <sheetViews>
    <sheetView zoomScalePageLayoutView="0" workbookViewId="0" topLeftCell="A1">
      <pane xSplit="1" ySplit="9" topLeftCell="B10" activePane="bottomRight" state="frozen"/>
      <selection pane="topLeft" activeCell="A1" sqref="A1"/>
      <selection pane="topRight" activeCell="B1" sqref="B1"/>
      <selection pane="bottomLeft" activeCell="A10" sqref="A10"/>
      <selection pane="bottomRight" activeCell="B10" sqref="B10:G31"/>
    </sheetView>
  </sheetViews>
  <sheetFormatPr defaultColWidth="9.140625" defaultRowHeight="12.75"/>
  <cols>
    <col min="1" max="1" width="56.7109375" style="1" customWidth="1"/>
    <col min="2" max="2" width="9.8515625" style="1" customWidth="1"/>
    <col min="3" max="3" width="10.8515625" style="1" customWidth="1"/>
    <col min="4" max="5" width="15.57421875" style="4" customWidth="1"/>
    <col min="6" max="6" width="16.7109375" style="4" customWidth="1"/>
    <col min="7" max="7" width="17.421875" style="4" customWidth="1"/>
    <col min="8" max="8" width="9.140625" style="4" customWidth="1"/>
    <col min="9" max="16384" width="9.140625" style="1" customWidth="1"/>
  </cols>
  <sheetData>
    <row r="1" spans="1:7" ht="12.75">
      <c r="A1" s="1" t="s">
        <v>77</v>
      </c>
      <c r="F1" s="415" t="s">
        <v>967</v>
      </c>
      <c r="G1" s="415"/>
    </row>
    <row r="2" spans="1:7" ht="12.75">
      <c r="A2" s="2" t="s">
        <v>74</v>
      </c>
      <c r="F2" s="415" t="s">
        <v>965</v>
      </c>
      <c r="G2" s="415"/>
    </row>
    <row r="3" ht="12.75">
      <c r="A3" s="2" t="s">
        <v>75</v>
      </c>
    </row>
    <row r="4" ht="12.75">
      <c r="A4" s="2" t="s">
        <v>76</v>
      </c>
    </row>
    <row r="6" spans="1:7" ht="18.75">
      <c r="A6" s="413" t="s">
        <v>284</v>
      </c>
      <c r="B6" s="413"/>
      <c r="C6" s="413"/>
      <c r="D6" s="413"/>
      <c r="E6" s="413"/>
      <c r="F6" s="413"/>
      <c r="G6" s="413"/>
    </row>
    <row r="7" spans="1:7" ht="12.75">
      <c r="A7" s="412" t="s">
        <v>968</v>
      </c>
      <c r="B7" s="412"/>
      <c r="C7" s="412"/>
      <c r="D7" s="412"/>
      <c r="E7" s="412"/>
      <c r="F7" s="412"/>
      <c r="G7" s="412"/>
    </row>
    <row r="8" ht="13.5" thickBot="1"/>
    <row r="9" spans="1:7" ht="13.5" thickTop="1">
      <c r="A9" s="5" t="s">
        <v>79</v>
      </c>
      <c r="B9" s="6" t="s">
        <v>80</v>
      </c>
      <c r="C9" s="6" t="s">
        <v>81</v>
      </c>
      <c r="D9" s="7" t="s">
        <v>285</v>
      </c>
      <c r="E9" s="7" t="s">
        <v>286</v>
      </c>
      <c r="F9" s="7" t="s">
        <v>287</v>
      </c>
      <c r="G9" s="8" t="s">
        <v>288</v>
      </c>
    </row>
    <row r="10" spans="1:7" ht="12.75">
      <c r="A10" s="27" t="s">
        <v>289</v>
      </c>
      <c r="B10" s="28" t="s">
        <v>259</v>
      </c>
      <c r="C10" s="11"/>
      <c r="D10" s="12">
        <f>'[5]Báo cáo KQKD'!D10</f>
        <v>337010113870</v>
      </c>
      <c r="E10" s="12">
        <f>'[5]Báo cáo KQKD'!E10</f>
        <v>317692502923</v>
      </c>
      <c r="F10" s="12">
        <v>937791207739</v>
      </c>
      <c r="G10" s="13">
        <v>880989130678</v>
      </c>
    </row>
    <row r="11" spans="1:7" ht="12.75">
      <c r="A11" s="18" t="s">
        <v>290</v>
      </c>
      <c r="B11" s="24" t="s">
        <v>261</v>
      </c>
      <c r="C11" s="15"/>
      <c r="D11" s="16"/>
      <c r="E11" s="16"/>
      <c r="F11" s="16"/>
      <c r="G11" s="17"/>
    </row>
    <row r="12" spans="1:7" ht="12.75">
      <c r="A12" s="14" t="s">
        <v>291</v>
      </c>
      <c r="B12" s="23" t="s">
        <v>292</v>
      </c>
      <c r="C12" s="15"/>
      <c r="D12" s="405">
        <f>D10-D11</f>
        <v>337010113870</v>
      </c>
      <c r="E12" s="29">
        <f>E10-E11</f>
        <v>317692502923</v>
      </c>
      <c r="F12" s="29">
        <f>F10-F11</f>
        <v>937791207739</v>
      </c>
      <c r="G12" s="30">
        <f>G10-G11</f>
        <v>880989130678</v>
      </c>
    </row>
    <row r="13" spans="1:7" ht="12.75">
      <c r="A13" s="18" t="s">
        <v>293</v>
      </c>
      <c r="B13" s="24" t="s">
        <v>294</v>
      </c>
      <c r="C13" s="15"/>
      <c r="D13" s="16">
        <f>'[5]Báo cáo KQKD'!D13</f>
        <v>257358523990</v>
      </c>
      <c r="E13" s="16">
        <f>'[5]Báo cáo KQKD'!E13</f>
        <v>250191629823</v>
      </c>
      <c r="F13" s="16">
        <v>732714996193</v>
      </c>
      <c r="G13" s="17">
        <v>788699453172</v>
      </c>
    </row>
    <row r="14" spans="1:7" ht="12.75">
      <c r="A14" s="14" t="s">
        <v>295</v>
      </c>
      <c r="B14" s="23" t="s">
        <v>296</v>
      </c>
      <c r="C14" s="15"/>
      <c r="D14" s="29">
        <f>D12-D13</f>
        <v>79651589880</v>
      </c>
      <c r="E14" s="29">
        <f>E12-E13</f>
        <v>67500873100</v>
      </c>
      <c r="F14" s="29">
        <f>F12-F13</f>
        <v>205076211546</v>
      </c>
      <c r="G14" s="30">
        <f>G12-G13</f>
        <v>92289677506</v>
      </c>
    </row>
    <row r="15" spans="1:7" ht="12.75">
      <c r="A15" s="18" t="s">
        <v>297</v>
      </c>
      <c r="B15" s="24" t="s">
        <v>298</v>
      </c>
      <c r="C15" s="15"/>
      <c r="D15" s="16">
        <f>'[5]Báo cáo KQKD'!D15+7104916</f>
        <v>79552194</v>
      </c>
      <c r="E15" s="16">
        <f>'[5]Báo cáo KQKD'!E15+44781431</f>
        <v>98999824</v>
      </c>
      <c r="F15" s="16">
        <v>1079926138</v>
      </c>
      <c r="G15" s="17">
        <v>598195517</v>
      </c>
    </row>
    <row r="16" spans="1:7" ht="12.75">
      <c r="A16" s="18" t="s">
        <v>299</v>
      </c>
      <c r="B16" s="24" t="s">
        <v>300</v>
      </c>
      <c r="C16" s="15"/>
      <c r="D16" s="16">
        <f>'[5]Báo cáo KQKD'!D16</f>
        <v>9980404128</v>
      </c>
      <c r="E16" s="16">
        <f>'[5]Báo cáo KQKD'!E16</f>
        <v>19829152070</v>
      </c>
      <c r="F16" s="16">
        <v>37841580993</v>
      </c>
      <c r="G16" s="17">
        <v>72910211722</v>
      </c>
    </row>
    <row r="17" spans="1:7" ht="12.75">
      <c r="A17" s="18" t="s">
        <v>301</v>
      </c>
      <c r="B17" s="24" t="s">
        <v>302</v>
      </c>
      <c r="C17" s="15"/>
      <c r="D17" s="16">
        <f>'[5]Báo cáo KQKD'!D17</f>
        <v>9980404128</v>
      </c>
      <c r="E17" s="16">
        <f>'[5]Báo cáo KQKD'!E17</f>
        <v>19829152070</v>
      </c>
      <c r="F17" s="16">
        <v>27818193823</v>
      </c>
      <c r="G17" s="17">
        <v>52965795298</v>
      </c>
    </row>
    <row r="18" spans="1:7" ht="12.75">
      <c r="A18" s="18" t="s">
        <v>303</v>
      </c>
      <c r="B18" s="24" t="s">
        <v>304</v>
      </c>
      <c r="C18" s="15"/>
      <c r="D18" s="16">
        <f>'[5]Báo cáo KQKD'!D18</f>
        <v>42794818171</v>
      </c>
      <c r="E18" s="16">
        <f>'[5]Báo cáo KQKD'!E18</f>
        <v>28327505503</v>
      </c>
      <c r="F18" s="16">
        <v>101055412336</v>
      </c>
      <c r="G18" s="17">
        <v>67711254211</v>
      </c>
    </row>
    <row r="19" spans="1:7" ht="12.75">
      <c r="A19" s="18" t="s">
        <v>305</v>
      </c>
      <c r="B19" s="24" t="s">
        <v>306</v>
      </c>
      <c r="C19" s="15"/>
      <c r="D19" s="16">
        <f>'[5]Báo cáo KQKD'!D19+1434040</f>
        <v>7889706187</v>
      </c>
      <c r="E19" s="16">
        <f>'[5]Báo cáo KQKD'!E19+36364375</f>
        <v>6903406030</v>
      </c>
      <c r="F19" s="16">
        <v>23060549177</v>
      </c>
      <c r="G19" s="17">
        <v>22679028748</v>
      </c>
    </row>
    <row r="20" spans="1:7" ht="12.75">
      <c r="A20" s="14" t="s">
        <v>307</v>
      </c>
      <c r="B20" s="23" t="s">
        <v>308</v>
      </c>
      <c r="C20" s="15"/>
      <c r="D20" s="29">
        <f>D14+(D15-D16)-(D18+D19)</f>
        <v>19066213588</v>
      </c>
      <c r="E20" s="29">
        <f>E14+(E15-E16)-(E18+E19)</f>
        <v>12539809321</v>
      </c>
      <c r="F20" s="29">
        <f>F14+(F15-F16)-(F18+F19)</f>
        <v>44198595178</v>
      </c>
      <c r="G20" s="30">
        <f>G14+(G15-G16)-(G18+G19)</f>
        <v>-70412621658</v>
      </c>
    </row>
    <row r="21" spans="1:7" ht="12.75">
      <c r="A21" s="18" t="s">
        <v>309</v>
      </c>
      <c r="B21" s="24" t="s">
        <v>310</v>
      </c>
      <c r="C21" s="15"/>
      <c r="D21" s="16">
        <f>'[5]Báo cáo KQKD'!D21</f>
        <v>164956909</v>
      </c>
      <c r="E21" s="16">
        <f>'[5]Báo cáo KQKD'!E21</f>
        <v>5880913212</v>
      </c>
      <c r="F21" s="16">
        <v>1097171719</v>
      </c>
      <c r="G21" s="17">
        <v>6139996463</v>
      </c>
    </row>
    <row r="22" spans="1:7" ht="12.75">
      <c r="A22" s="18" t="s">
        <v>311</v>
      </c>
      <c r="B22" s="24" t="s">
        <v>312</v>
      </c>
      <c r="C22" s="15"/>
      <c r="D22" s="16">
        <f>'[5]Báo cáo KQKD'!D22</f>
        <v>23744</v>
      </c>
      <c r="E22" s="16">
        <f>'[5]Báo cáo KQKD'!E22</f>
        <v>5939662129</v>
      </c>
      <c r="F22" s="16">
        <v>123799918</v>
      </c>
      <c r="G22" s="17">
        <v>7881652967</v>
      </c>
    </row>
    <row r="23" spans="1:7" ht="12.75">
      <c r="A23" s="14" t="s">
        <v>313</v>
      </c>
      <c r="B23" s="23" t="s">
        <v>314</v>
      </c>
      <c r="C23" s="15"/>
      <c r="D23" s="29">
        <f>D21-D22</f>
        <v>164933165</v>
      </c>
      <c r="E23" s="29">
        <f>E21-E22</f>
        <v>-58748917</v>
      </c>
      <c r="F23" s="29">
        <f>F21-F22</f>
        <v>973371801</v>
      </c>
      <c r="G23" s="30">
        <f>G21-G22</f>
        <v>-1741656504</v>
      </c>
    </row>
    <row r="24" spans="1:7" ht="12.75">
      <c r="A24" s="18" t="s">
        <v>315</v>
      </c>
      <c r="B24" s="24" t="s">
        <v>316</v>
      </c>
      <c r="C24" s="15"/>
      <c r="D24" s="16"/>
      <c r="E24" s="16"/>
      <c r="F24" s="16"/>
      <c r="G24" s="17"/>
    </row>
    <row r="25" spans="1:7" ht="12.75">
      <c r="A25" s="14" t="s">
        <v>317</v>
      </c>
      <c r="B25" s="23" t="s">
        <v>318</v>
      </c>
      <c r="C25" s="15"/>
      <c r="D25" s="29">
        <f>D20+D23</f>
        <v>19231146753</v>
      </c>
      <c r="E25" s="29">
        <f>E20+E23</f>
        <v>12481060404</v>
      </c>
      <c r="F25" s="29">
        <f>F20+F23</f>
        <v>45171966979</v>
      </c>
      <c r="G25" s="30">
        <f>G20+G23</f>
        <v>-72154278162</v>
      </c>
    </row>
    <row r="26" spans="1:7" ht="12.75">
      <c r="A26" s="18" t="s">
        <v>319</v>
      </c>
      <c r="B26" s="24" t="s">
        <v>320</v>
      </c>
      <c r="C26" s="15"/>
      <c r="D26" s="406">
        <f>'[5]Báo cáo KQKD'!D26</f>
        <v>4806374905</v>
      </c>
      <c r="E26" s="16">
        <f>'[5]Báo cáo KQKD'!E26</f>
        <v>3118160837</v>
      </c>
      <c r="F26" s="16">
        <v>11336485469</v>
      </c>
      <c r="G26" s="17">
        <f>E26</f>
        <v>3118160837</v>
      </c>
    </row>
    <row r="27" spans="1:7" ht="12.75">
      <c r="A27" s="18" t="s">
        <v>321</v>
      </c>
      <c r="B27" s="24" t="s">
        <v>322</v>
      </c>
      <c r="C27" s="15"/>
      <c r="D27" s="16"/>
      <c r="E27" s="16"/>
      <c r="F27" s="16"/>
      <c r="G27" s="17"/>
    </row>
    <row r="28" spans="1:7" ht="12.75">
      <c r="A28" s="14" t="s">
        <v>323</v>
      </c>
      <c r="B28" s="23" t="s">
        <v>324</v>
      </c>
      <c r="C28" s="15"/>
      <c r="D28" s="29">
        <f>D25-D26-D27</f>
        <v>14424771848</v>
      </c>
      <c r="E28" s="29">
        <f>E25-E26-E27</f>
        <v>9362899567</v>
      </c>
      <c r="F28" s="29">
        <f>F25-F26-F27</f>
        <v>33835481510</v>
      </c>
      <c r="G28" s="30">
        <f>G25-G26-G27</f>
        <v>-75272438999</v>
      </c>
    </row>
    <row r="29" spans="1:7" ht="12.75">
      <c r="A29" s="18" t="s">
        <v>325</v>
      </c>
      <c r="B29" s="24" t="s">
        <v>326</v>
      </c>
      <c r="C29" s="15"/>
      <c r="D29" s="16"/>
      <c r="E29" s="16"/>
      <c r="F29" s="16">
        <v>-14800631</v>
      </c>
      <c r="G29" s="17"/>
    </row>
    <row r="30" spans="1:7" ht="12.75">
      <c r="A30" s="18" t="s">
        <v>327</v>
      </c>
      <c r="B30" s="24" t="s">
        <v>328</v>
      </c>
      <c r="C30" s="15"/>
      <c r="D30" s="16"/>
      <c r="E30" s="16"/>
      <c r="F30" s="16">
        <v>33850282141</v>
      </c>
      <c r="G30" s="17">
        <v>-72154278162</v>
      </c>
    </row>
    <row r="31" spans="1:7" ht="13.5" thickBot="1">
      <c r="A31" s="19" t="s">
        <v>329</v>
      </c>
      <c r="B31" s="25" t="s">
        <v>330</v>
      </c>
      <c r="C31" s="20"/>
      <c r="D31" s="33">
        <f>D28/90000000000*10000</f>
        <v>1602.7524275555554</v>
      </c>
      <c r="E31" s="33">
        <f>E28/90000000000*10000</f>
        <v>1040.322174111111</v>
      </c>
      <c r="F31" s="33">
        <f>F28/90000000000*10000</f>
        <v>3759.4979455555554</v>
      </c>
      <c r="G31" s="34">
        <f>G28/90000000000*10000</f>
        <v>-8363.604333222222</v>
      </c>
    </row>
    <row r="32" spans="5:7" ht="13.5" thickTop="1">
      <c r="E32" s="416" t="s">
        <v>966</v>
      </c>
      <c r="F32" s="416"/>
      <c r="G32" s="416"/>
    </row>
    <row r="33" spans="1:7" ht="12.75">
      <c r="A33" s="3" t="s">
        <v>345</v>
      </c>
      <c r="B33" s="412" t="s">
        <v>346</v>
      </c>
      <c r="C33" s="412"/>
      <c r="D33" s="412"/>
      <c r="E33" s="415" t="s">
        <v>742</v>
      </c>
      <c r="F33" s="415"/>
      <c r="G33" s="415"/>
    </row>
    <row r="34" spans="1:7" ht="12.75">
      <c r="A34" s="3"/>
      <c r="B34" s="2"/>
      <c r="C34" s="2"/>
      <c r="D34" s="26"/>
      <c r="E34" s="26"/>
      <c r="F34" s="26"/>
      <c r="G34" s="26"/>
    </row>
    <row r="35" spans="1:7" ht="12.75">
      <c r="A35" s="3"/>
      <c r="B35" s="2"/>
      <c r="C35" s="2"/>
      <c r="D35" s="26"/>
      <c r="E35" s="26"/>
      <c r="F35" s="26"/>
      <c r="G35" s="26"/>
    </row>
    <row r="36" spans="1:7" ht="12.75">
      <c r="A36" s="3"/>
      <c r="B36" s="2"/>
      <c r="C36" s="2"/>
      <c r="D36" s="26"/>
      <c r="E36" s="26"/>
      <c r="F36" s="26"/>
      <c r="G36" s="26"/>
    </row>
    <row r="37" spans="1:7" ht="12.75">
      <c r="A37" s="3"/>
      <c r="B37" s="2"/>
      <c r="C37" s="2"/>
      <c r="D37" s="26"/>
      <c r="E37" s="26"/>
      <c r="F37" s="26"/>
      <c r="G37" s="26"/>
    </row>
    <row r="38" spans="1:7" ht="12.75">
      <c r="A38" s="3"/>
      <c r="B38" s="2"/>
      <c r="C38" s="2"/>
      <c r="D38" s="26"/>
      <c r="E38" s="26"/>
      <c r="F38" s="26"/>
      <c r="G38" s="26"/>
    </row>
    <row r="39" spans="1:7" ht="12.75">
      <c r="A39" s="3"/>
      <c r="B39" s="2"/>
      <c r="C39" s="2"/>
      <c r="D39" s="26"/>
      <c r="E39" s="26"/>
      <c r="F39" s="26"/>
      <c r="G39" s="26"/>
    </row>
    <row r="40" spans="1:7" ht="12.75">
      <c r="A40" s="3" t="s">
        <v>744</v>
      </c>
      <c r="B40" s="412" t="s">
        <v>714</v>
      </c>
      <c r="C40" s="412"/>
      <c r="D40" s="412"/>
      <c r="E40" s="415"/>
      <c r="F40" s="415"/>
      <c r="G40" s="415"/>
    </row>
    <row r="41" spans="1:7" ht="12.75">
      <c r="A41" s="2"/>
      <c r="B41" s="2"/>
      <c r="C41" s="2"/>
      <c r="D41" s="26"/>
      <c r="E41" s="26"/>
      <c r="F41" s="26"/>
      <c r="G41" s="26"/>
    </row>
  </sheetData>
  <sheetProtection/>
  <mergeCells count="9">
    <mergeCell ref="F1:G1"/>
    <mergeCell ref="F2:G2"/>
    <mergeCell ref="B40:D40"/>
    <mergeCell ref="E40:G40"/>
    <mergeCell ref="A6:G6"/>
    <mergeCell ref="A7:G7"/>
    <mergeCell ref="E32:G32"/>
    <mergeCell ref="E33:G33"/>
    <mergeCell ref="B33:D33"/>
  </mergeCells>
  <printOptions/>
  <pageMargins left="0.48" right="0.24" top="0.4" bottom="0.44" header="0.27" footer="0.27"/>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9"/>
  </sheetPr>
  <dimension ref="A1:AP137"/>
  <sheetViews>
    <sheetView zoomScalePageLayoutView="0" workbookViewId="0" topLeftCell="A1">
      <selection activeCell="AA75" sqref="AA75:AF75"/>
    </sheetView>
  </sheetViews>
  <sheetFormatPr defaultColWidth="2.57421875" defaultRowHeight="12.75" outlineLevelRow="1" outlineLevelCol="1"/>
  <cols>
    <col min="1" max="1" width="5.421875" style="220" customWidth="1"/>
    <col min="2" max="2" width="3.00390625" style="59" customWidth="1" outlineLevel="1"/>
    <col min="3" max="3" width="1.1484375" style="59" customWidth="1" outlineLevel="1"/>
    <col min="4" max="9" width="2.57421875" style="220" customWidth="1" outlineLevel="1"/>
    <col min="10" max="10" width="2.421875" style="220" customWidth="1" outlineLevel="1"/>
    <col min="11" max="14" width="2.57421875" style="220" customWidth="1" outlineLevel="1"/>
    <col min="15" max="15" width="1.7109375" style="220" customWidth="1" outlineLevel="1"/>
    <col min="16" max="16" width="2.57421875" style="220" customWidth="1" outlineLevel="1"/>
    <col min="17" max="17" width="6.57421875" style="220" customWidth="1" outlineLevel="1"/>
    <col min="18" max="18" width="0.85546875" style="220" customWidth="1" outlineLevel="1"/>
    <col min="19" max="19" width="6.421875" style="220" customWidth="1" outlineLevel="1"/>
    <col min="20" max="20" width="0.42578125" style="220" customWidth="1" outlineLevel="1"/>
    <col min="21" max="22" width="2.57421875" style="220" customWidth="1" outlineLevel="1"/>
    <col min="23" max="23" width="2.421875" style="220" customWidth="1" outlineLevel="1"/>
    <col min="24" max="24" width="0.71875" style="220" customWidth="1" outlineLevel="1"/>
    <col min="25" max="25" width="2.7109375" style="221" customWidth="1" outlineLevel="1"/>
    <col min="26" max="26" width="2.140625" style="221" customWidth="1" outlineLevel="1"/>
    <col min="27" max="30" width="2.7109375" style="221" customWidth="1" outlineLevel="1"/>
    <col min="31" max="31" width="3.140625" style="220" customWidth="1" outlineLevel="1"/>
    <col min="32" max="32" width="2.28125" style="221" customWidth="1" outlineLevel="1"/>
    <col min="33" max="33" width="1.28515625" style="220" customWidth="1" outlineLevel="1"/>
    <col min="34" max="34" width="2.7109375" style="220" customWidth="1" outlineLevel="1"/>
    <col min="35" max="35" width="2.57421875" style="220" customWidth="1" outlineLevel="1"/>
    <col min="36" max="37" width="2.7109375" style="220" customWidth="1" outlineLevel="1"/>
    <col min="38" max="38" width="5.140625" style="220" customWidth="1" outlineLevel="1"/>
    <col min="39" max="39" width="1.57421875" style="220" customWidth="1" outlineLevel="1"/>
    <col min="40" max="41" width="2.57421875" style="258" customWidth="1"/>
    <col min="42" max="42" width="15.28125" style="72" customWidth="1"/>
    <col min="43" max="16384" width="2.57421875" style="258" customWidth="1"/>
  </cols>
  <sheetData>
    <row r="1" spans="1:42" s="237" customFormat="1" ht="15">
      <c r="A1" s="232"/>
      <c r="B1" s="233" t="str">
        <f>'[1]Danh muc'!B2</f>
        <v>TỔNG CÔNG TY VIGLACERA</v>
      </c>
      <c r="C1" s="234"/>
      <c r="D1" s="234"/>
      <c r="E1" s="234"/>
      <c r="F1" s="234"/>
      <c r="G1" s="234"/>
      <c r="H1" s="234"/>
      <c r="I1" s="234"/>
      <c r="J1" s="234"/>
      <c r="K1" s="234"/>
      <c r="L1" s="234"/>
      <c r="M1" s="234"/>
      <c r="N1" s="234"/>
      <c r="O1" s="234"/>
      <c r="P1" s="234"/>
      <c r="Q1" s="234"/>
      <c r="R1" s="234"/>
      <c r="S1" s="234"/>
      <c r="T1" s="234"/>
      <c r="U1" s="234"/>
      <c r="V1" s="234"/>
      <c r="W1" s="234"/>
      <c r="X1" s="234"/>
      <c r="Y1" s="232"/>
      <c r="Z1" s="232"/>
      <c r="AA1" s="232"/>
      <c r="AB1" s="232"/>
      <c r="AC1" s="232"/>
      <c r="AD1" s="232"/>
      <c r="AE1" s="232"/>
      <c r="AF1" s="232"/>
      <c r="AG1" s="232"/>
      <c r="AH1" s="235"/>
      <c r="AI1" s="232"/>
      <c r="AJ1" s="232"/>
      <c r="AK1" s="232"/>
      <c r="AL1" s="232"/>
      <c r="AM1" s="236"/>
      <c r="AP1" s="58"/>
    </row>
    <row r="2" spans="1:42" s="237" customFormat="1" ht="15">
      <c r="A2" s="232"/>
      <c r="B2" s="238" t="str">
        <f>'[1]Danh muc'!B3</f>
        <v>Công ty Cổ phần Viglacera Hạ Long </v>
      </c>
      <c r="C2" s="234"/>
      <c r="D2" s="234"/>
      <c r="E2" s="234"/>
      <c r="F2" s="234"/>
      <c r="G2" s="234"/>
      <c r="H2" s="234"/>
      <c r="I2" s="234"/>
      <c r="J2" s="234"/>
      <c r="K2" s="234"/>
      <c r="L2" s="234"/>
      <c r="M2" s="234"/>
      <c r="N2" s="234"/>
      <c r="O2" s="234"/>
      <c r="P2" s="234"/>
      <c r="Q2" s="234"/>
      <c r="R2" s="234"/>
      <c r="S2" s="234"/>
      <c r="T2" s="234"/>
      <c r="U2" s="234"/>
      <c r="V2" s="234"/>
      <c r="W2" s="234"/>
      <c r="X2" s="234"/>
      <c r="Y2" s="232"/>
      <c r="Z2" s="232"/>
      <c r="AA2" s="232"/>
      <c r="AB2" s="232"/>
      <c r="AC2" s="232"/>
      <c r="AD2" s="232"/>
      <c r="AE2" s="232"/>
      <c r="AF2" s="232"/>
      <c r="AG2" s="232"/>
      <c r="AH2" s="235"/>
      <c r="AI2" s="232"/>
      <c r="AJ2" s="232"/>
      <c r="AK2" s="232"/>
      <c r="AL2" s="232"/>
      <c r="AM2" s="236"/>
      <c r="AP2" s="58"/>
    </row>
    <row r="3" spans="1:42" s="237" customFormat="1" ht="15">
      <c r="A3" s="232"/>
      <c r="B3" s="232" t="str">
        <f>'[1]Danh muc'!$B$4</f>
        <v>Phường Hà Khẩu, TP Hạ Long, Tỉnh Quảng Ninh</v>
      </c>
      <c r="C3" s="234"/>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5"/>
      <c r="AI3" s="232"/>
      <c r="AJ3" s="232"/>
      <c r="AK3" s="232"/>
      <c r="AL3" s="232"/>
      <c r="AM3" s="55"/>
      <c r="AP3" s="58"/>
    </row>
    <row r="4" spans="1:42" s="237" customFormat="1" ht="6" customHeight="1">
      <c r="A4" s="232"/>
      <c r="B4" s="239"/>
      <c r="C4" s="239"/>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1"/>
      <c r="AI4" s="240"/>
      <c r="AJ4" s="240"/>
      <c r="AK4" s="240"/>
      <c r="AL4" s="240"/>
      <c r="AM4" s="240"/>
      <c r="AP4" s="58"/>
    </row>
    <row r="5" spans="2:39" ht="16.5" customHeight="1" hidden="1">
      <c r="B5" s="242" t="s">
        <v>331</v>
      </c>
      <c r="C5" s="218"/>
      <c r="D5" s="219"/>
      <c r="E5" s="219"/>
      <c r="F5" s="219"/>
      <c r="G5" s="219"/>
      <c r="H5" s="219"/>
      <c r="I5" s="219"/>
      <c r="J5" s="219"/>
      <c r="K5" s="219"/>
      <c r="L5" s="219"/>
      <c r="M5" s="219"/>
      <c r="N5" s="219"/>
      <c r="O5" s="219"/>
      <c r="P5" s="219"/>
      <c r="Q5" s="219"/>
      <c r="R5" s="219"/>
      <c r="S5" s="219"/>
      <c r="T5" s="219"/>
      <c r="U5" s="219"/>
      <c r="V5" s="219"/>
      <c r="W5" s="219"/>
      <c r="X5" s="219"/>
      <c r="Y5" s="257"/>
      <c r="Z5" s="257"/>
      <c r="AA5" s="257"/>
      <c r="AB5" s="257"/>
      <c r="AC5" s="257"/>
      <c r="AD5" s="257"/>
      <c r="AE5" s="219"/>
      <c r="AF5" s="257"/>
      <c r="AG5" s="219"/>
      <c r="AH5" s="219"/>
      <c r="AI5" s="219"/>
      <c r="AJ5" s="219"/>
      <c r="AK5" s="219"/>
      <c r="AL5" s="219"/>
      <c r="AM5" s="219"/>
    </row>
    <row r="6" spans="2:39" ht="15" hidden="1">
      <c r="B6" s="259" t="s">
        <v>619</v>
      </c>
      <c r="C6" s="218"/>
      <c r="D6" s="219"/>
      <c r="E6" s="219"/>
      <c r="F6" s="219"/>
      <c r="G6" s="219"/>
      <c r="H6" s="219"/>
      <c r="I6" s="219"/>
      <c r="J6" s="219"/>
      <c r="K6" s="219"/>
      <c r="L6" s="219"/>
      <c r="M6" s="219"/>
      <c r="N6" s="219"/>
      <c r="O6" s="219"/>
      <c r="P6" s="219"/>
      <c r="Q6" s="219"/>
      <c r="R6" s="219"/>
      <c r="S6" s="219"/>
      <c r="T6" s="219"/>
      <c r="U6" s="219"/>
      <c r="V6" s="219"/>
      <c r="W6" s="219"/>
      <c r="X6" s="219"/>
      <c r="Y6" s="257"/>
      <c r="Z6" s="257"/>
      <c r="AA6" s="257"/>
      <c r="AB6" s="257"/>
      <c r="AC6" s="257"/>
      <c r="AD6" s="257"/>
      <c r="AE6" s="219"/>
      <c r="AF6" s="257"/>
      <c r="AG6" s="219"/>
      <c r="AH6" s="219"/>
      <c r="AI6" s="219"/>
      <c r="AJ6" s="219"/>
      <c r="AK6" s="219"/>
      <c r="AL6" s="219"/>
      <c r="AM6" s="219"/>
    </row>
    <row r="7" spans="2:39" ht="12.75" customHeight="1" hidden="1">
      <c r="B7" s="217" t="str">
        <f>'[1]Danh muc'!$B$7</f>
        <v>Từ ngày 01/01/2012 đến 31/3/2012</v>
      </c>
      <c r="C7" s="218"/>
      <c r="D7" s="219"/>
      <c r="E7" s="219"/>
      <c r="F7" s="219"/>
      <c r="G7" s="219"/>
      <c r="H7" s="219"/>
      <c r="I7" s="219"/>
      <c r="J7" s="219"/>
      <c r="K7" s="219"/>
      <c r="L7" s="219"/>
      <c r="M7" s="219"/>
      <c r="N7" s="219"/>
      <c r="O7" s="219"/>
      <c r="P7" s="219"/>
      <c r="Q7" s="219"/>
      <c r="R7" s="219"/>
      <c r="S7" s="219"/>
      <c r="T7" s="219"/>
      <c r="U7" s="219"/>
      <c r="V7" s="219"/>
      <c r="W7" s="219"/>
      <c r="X7" s="219"/>
      <c r="Y7" s="257"/>
      <c r="Z7" s="257"/>
      <c r="AA7" s="257"/>
      <c r="AB7" s="257"/>
      <c r="AC7" s="257"/>
      <c r="AD7" s="257"/>
      <c r="AE7" s="219"/>
      <c r="AF7" s="257"/>
      <c r="AG7" s="219"/>
      <c r="AH7" s="219"/>
      <c r="AI7" s="219"/>
      <c r="AJ7" s="219"/>
      <c r="AK7" s="219"/>
      <c r="AL7" s="219"/>
      <c r="AM7" s="219"/>
    </row>
    <row r="8" spans="2:39" ht="16.5" customHeight="1" hidden="1">
      <c r="B8" s="217"/>
      <c r="C8" s="218"/>
      <c r="D8" s="219"/>
      <c r="E8" s="219"/>
      <c r="F8" s="219"/>
      <c r="G8" s="219"/>
      <c r="H8" s="219"/>
      <c r="I8" s="219"/>
      <c r="J8" s="219"/>
      <c r="K8" s="219"/>
      <c r="L8" s="219"/>
      <c r="M8" s="219"/>
      <c r="N8" s="219"/>
      <c r="O8" s="219"/>
      <c r="P8" s="219"/>
      <c r="Q8" s="219"/>
      <c r="R8" s="219"/>
      <c r="S8" s="219"/>
      <c r="T8" s="219"/>
      <c r="U8" s="219"/>
      <c r="V8" s="219"/>
      <c r="W8" s="219"/>
      <c r="X8" s="219"/>
      <c r="Y8" s="257"/>
      <c r="Z8" s="257"/>
      <c r="AA8" s="257"/>
      <c r="AB8" s="257"/>
      <c r="AC8" s="257"/>
      <c r="AD8" s="257"/>
      <c r="AE8" s="219"/>
      <c r="AF8" s="257"/>
      <c r="AG8" s="219"/>
      <c r="AH8" s="219"/>
      <c r="AI8" s="219"/>
      <c r="AJ8" s="219"/>
      <c r="AK8" s="219"/>
      <c r="AL8" s="219"/>
      <c r="AM8" s="243" t="s">
        <v>59</v>
      </c>
    </row>
    <row r="9" spans="1:42" s="266" customFormat="1" ht="20.25" customHeight="1" hidden="1">
      <c r="A9" s="260"/>
      <c r="B9" s="442" t="s">
        <v>61</v>
      </c>
      <c r="C9" s="442"/>
      <c r="D9" s="442"/>
      <c r="E9" s="442"/>
      <c r="F9" s="442"/>
      <c r="G9" s="261"/>
      <c r="H9" s="261"/>
      <c r="I9" s="261"/>
      <c r="J9" s="261"/>
      <c r="K9" s="261"/>
      <c r="L9" s="261"/>
      <c r="M9" s="261"/>
      <c r="N9" s="261"/>
      <c r="O9" s="261"/>
      <c r="P9" s="261"/>
      <c r="Q9" s="261"/>
      <c r="R9" s="260"/>
      <c r="S9" s="262" t="s">
        <v>683</v>
      </c>
      <c r="T9" s="263"/>
      <c r="U9" s="443"/>
      <c r="V9" s="443"/>
      <c r="W9" s="443"/>
      <c r="X9" s="444" t="str">
        <f>'[1]Danh muc'!B18</f>
        <v>31/03/2012</v>
      </c>
      <c r="Y9" s="444"/>
      <c r="Z9" s="444"/>
      <c r="AA9" s="444"/>
      <c r="AB9" s="444"/>
      <c r="AC9" s="444"/>
      <c r="AD9" s="444"/>
      <c r="AE9" s="264"/>
      <c r="AF9" s="444">
        <f>'[1]Danh muc'!B20</f>
        <v>40909</v>
      </c>
      <c r="AG9" s="444"/>
      <c r="AH9" s="444"/>
      <c r="AI9" s="444"/>
      <c r="AJ9" s="444"/>
      <c r="AK9" s="444"/>
      <c r="AL9" s="444"/>
      <c r="AM9" s="265"/>
      <c r="AP9" s="303"/>
    </row>
    <row r="10" spans="2:39" ht="9" customHeight="1" hidden="1">
      <c r="B10" s="267"/>
      <c r="C10" s="267"/>
      <c r="E10" s="251"/>
      <c r="X10" s="221"/>
      <c r="Z10" s="252"/>
      <c r="AA10" s="252"/>
      <c r="AB10" s="252"/>
      <c r="AC10" s="252"/>
      <c r="AD10" s="252"/>
      <c r="AG10" s="221"/>
      <c r="AH10" s="252"/>
      <c r="AI10" s="252"/>
      <c r="AJ10" s="252"/>
      <c r="AK10" s="252"/>
      <c r="AL10" s="252"/>
      <c r="AM10" s="252"/>
    </row>
    <row r="11" spans="2:39" ht="15" customHeight="1" hidden="1">
      <c r="B11" s="268" t="s">
        <v>62</v>
      </c>
      <c r="C11" s="267"/>
      <c r="E11" s="251"/>
      <c r="X11" s="419"/>
      <c r="Y11" s="419"/>
      <c r="Z11" s="419"/>
      <c r="AA11" s="419"/>
      <c r="AB11" s="419"/>
      <c r="AC11" s="419"/>
      <c r="AD11" s="419"/>
      <c r="AF11" s="419"/>
      <c r="AG11" s="419"/>
      <c r="AH11" s="419"/>
      <c r="AI11" s="419"/>
      <c r="AJ11" s="419"/>
      <c r="AK11" s="419"/>
      <c r="AL11" s="419"/>
      <c r="AM11" s="227"/>
    </row>
    <row r="12" spans="2:39" ht="24.75" customHeight="1" hidden="1">
      <c r="B12" s="201" t="s">
        <v>686</v>
      </c>
      <c r="C12" s="431" t="s">
        <v>687</v>
      </c>
      <c r="D12" s="431"/>
      <c r="E12" s="431"/>
      <c r="F12" s="431"/>
      <c r="G12" s="431"/>
      <c r="H12" s="431"/>
      <c r="I12" s="431"/>
      <c r="J12" s="431"/>
      <c r="K12" s="431"/>
      <c r="L12" s="431"/>
      <c r="M12" s="431"/>
      <c r="N12" s="431"/>
      <c r="O12" s="431"/>
      <c r="P12" s="431"/>
      <c r="Q12" s="431"/>
      <c r="S12" s="269" t="s">
        <v>259</v>
      </c>
      <c r="T12" s="270"/>
      <c r="U12" s="270"/>
      <c r="X12" s="441">
        <f>624567207851-516328638+394102323375</f>
        <v>1018153202588</v>
      </c>
      <c r="Y12" s="441"/>
      <c r="Z12" s="441"/>
      <c r="AA12" s="441"/>
      <c r="AB12" s="441"/>
      <c r="AC12" s="441"/>
      <c r="AD12" s="441"/>
      <c r="AF12" s="441">
        <v>830025880163</v>
      </c>
      <c r="AG12" s="441"/>
      <c r="AH12" s="441"/>
      <c r="AI12" s="441"/>
      <c r="AJ12" s="441"/>
      <c r="AK12" s="441"/>
      <c r="AL12" s="441"/>
      <c r="AM12" s="224"/>
    </row>
    <row r="13" spans="2:39" ht="15" customHeight="1" hidden="1">
      <c r="B13" s="201" t="s">
        <v>688</v>
      </c>
      <c r="C13" s="431" t="s">
        <v>689</v>
      </c>
      <c r="D13" s="431"/>
      <c r="E13" s="431"/>
      <c r="F13" s="431"/>
      <c r="G13" s="431"/>
      <c r="H13" s="431"/>
      <c r="I13" s="431"/>
      <c r="J13" s="431"/>
      <c r="K13" s="431"/>
      <c r="L13" s="431"/>
      <c r="M13" s="431"/>
      <c r="N13" s="431"/>
      <c r="O13" s="431"/>
      <c r="P13" s="431"/>
      <c r="Q13" s="431"/>
      <c r="S13" s="269" t="s">
        <v>261</v>
      </c>
      <c r="T13" s="270"/>
      <c r="U13" s="270"/>
      <c r="X13" s="436">
        <v>-662789343437</v>
      </c>
      <c r="Y13" s="436"/>
      <c r="Z13" s="436"/>
      <c r="AA13" s="436"/>
      <c r="AB13" s="436"/>
      <c r="AC13" s="436"/>
      <c r="AD13" s="436"/>
      <c r="AF13" s="436">
        <v>-565151099361</v>
      </c>
      <c r="AG13" s="436"/>
      <c r="AH13" s="436"/>
      <c r="AI13" s="436"/>
      <c r="AJ13" s="436"/>
      <c r="AK13" s="436"/>
      <c r="AL13" s="436"/>
      <c r="AM13" s="230"/>
    </row>
    <row r="14" spans="2:39" ht="15" customHeight="1" hidden="1">
      <c r="B14" s="201" t="s">
        <v>690</v>
      </c>
      <c r="C14" s="272" t="s">
        <v>691</v>
      </c>
      <c r="E14" s="271"/>
      <c r="S14" s="269" t="s">
        <v>263</v>
      </c>
      <c r="T14" s="270"/>
      <c r="U14" s="270"/>
      <c r="X14" s="436">
        <v>-170369289815</v>
      </c>
      <c r="Y14" s="436"/>
      <c r="Z14" s="436"/>
      <c r="AA14" s="436"/>
      <c r="AB14" s="436"/>
      <c r="AC14" s="436"/>
      <c r="AD14" s="436"/>
      <c r="AF14" s="436">
        <v>-139322294992</v>
      </c>
      <c r="AG14" s="436"/>
      <c r="AH14" s="436"/>
      <c r="AI14" s="436"/>
      <c r="AJ14" s="436"/>
      <c r="AK14" s="436"/>
      <c r="AL14" s="436"/>
      <c r="AM14" s="230"/>
    </row>
    <row r="15" spans="2:39" ht="15" customHeight="1" hidden="1">
      <c r="B15" s="201" t="s">
        <v>692</v>
      </c>
      <c r="C15" s="272" t="s">
        <v>693</v>
      </c>
      <c r="E15" s="271"/>
      <c r="S15" s="269" t="s">
        <v>265</v>
      </c>
      <c r="T15" s="270"/>
      <c r="U15" s="270"/>
      <c r="X15" s="436">
        <v>-58371562278</v>
      </c>
      <c r="Y15" s="436"/>
      <c r="Z15" s="436"/>
      <c r="AA15" s="436"/>
      <c r="AB15" s="436"/>
      <c r="AC15" s="436"/>
      <c r="AD15" s="436"/>
      <c r="AF15" s="436">
        <v>-30208527066</v>
      </c>
      <c r="AG15" s="436"/>
      <c r="AH15" s="436"/>
      <c r="AI15" s="436"/>
      <c r="AJ15" s="436"/>
      <c r="AK15" s="436"/>
      <c r="AL15" s="436"/>
      <c r="AM15" s="230"/>
    </row>
    <row r="16" spans="2:39" ht="15" customHeight="1" hidden="1">
      <c r="B16" s="201" t="s">
        <v>694</v>
      </c>
      <c r="C16" s="272" t="s">
        <v>695</v>
      </c>
      <c r="E16" s="271"/>
      <c r="S16" s="269" t="s">
        <v>266</v>
      </c>
      <c r="T16" s="270"/>
      <c r="U16" s="270"/>
      <c r="X16" s="436">
        <v>-10031003680</v>
      </c>
      <c r="Y16" s="436"/>
      <c r="Z16" s="436"/>
      <c r="AA16" s="436"/>
      <c r="AB16" s="436"/>
      <c r="AC16" s="436"/>
      <c r="AD16" s="436"/>
      <c r="AF16" s="436">
        <v>-2400000000</v>
      </c>
      <c r="AG16" s="436"/>
      <c r="AH16" s="436"/>
      <c r="AI16" s="436"/>
      <c r="AJ16" s="436"/>
      <c r="AK16" s="436"/>
      <c r="AL16" s="436"/>
      <c r="AM16" s="230"/>
    </row>
    <row r="17" spans="2:39" ht="15" customHeight="1" hidden="1">
      <c r="B17" s="201" t="s">
        <v>696</v>
      </c>
      <c r="C17" s="272" t="s">
        <v>697</v>
      </c>
      <c r="E17" s="271"/>
      <c r="S17" s="269" t="s">
        <v>268</v>
      </c>
      <c r="T17" s="270"/>
      <c r="U17" s="270"/>
      <c r="X17" s="437">
        <v>4639881001</v>
      </c>
      <c r="Y17" s="437"/>
      <c r="Z17" s="437"/>
      <c r="AA17" s="437"/>
      <c r="AB17" s="437"/>
      <c r="AC17" s="437"/>
      <c r="AD17" s="437"/>
      <c r="AF17" s="437">
        <v>4309568526</v>
      </c>
      <c r="AG17" s="437"/>
      <c r="AH17" s="437"/>
      <c r="AI17" s="437"/>
      <c r="AJ17" s="437"/>
      <c r="AK17" s="437"/>
      <c r="AL17" s="437"/>
      <c r="AM17" s="224"/>
    </row>
    <row r="18" spans="2:39" ht="15" customHeight="1" hidden="1">
      <c r="B18" s="201" t="s">
        <v>698</v>
      </c>
      <c r="C18" s="272" t="s">
        <v>699</v>
      </c>
      <c r="E18" s="271"/>
      <c r="S18" s="269" t="s">
        <v>620</v>
      </c>
      <c r="T18" s="270"/>
      <c r="U18" s="270"/>
      <c r="X18" s="436">
        <v>-73092131936</v>
      </c>
      <c r="Y18" s="436"/>
      <c r="Z18" s="436"/>
      <c r="AA18" s="436"/>
      <c r="AB18" s="436"/>
      <c r="AC18" s="436"/>
      <c r="AD18" s="436"/>
      <c r="AF18" s="436">
        <v>-43886396596</v>
      </c>
      <c r="AG18" s="436"/>
      <c r="AH18" s="436"/>
      <c r="AI18" s="436"/>
      <c r="AJ18" s="436"/>
      <c r="AK18" s="436"/>
      <c r="AL18" s="436"/>
      <c r="AM18" s="230"/>
    </row>
    <row r="19" spans="1:42" s="275" customFormat="1" ht="15" customHeight="1" hidden="1">
      <c r="A19" s="273"/>
      <c r="B19" s="274" t="s">
        <v>332</v>
      </c>
      <c r="D19" s="273"/>
      <c r="E19" s="276"/>
      <c r="F19" s="273"/>
      <c r="G19" s="273"/>
      <c r="H19" s="273"/>
      <c r="I19" s="273"/>
      <c r="J19" s="273"/>
      <c r="K19" s="273"/>
      <c r="L19" s="273"/>
      <c r="M19" s="273"/>
      <c r="N19" s="273"/>
      <c r="O19" s="273"/>
      <c r="P19" s="273"/>
      <c r="Q19" s="273"/>
      <c r="R19" s="273"/>
      <c r="S19" s="269" t="s">
        <v>296</v>
      </c>
      <c r="T19" s="270"/>
      <c r="U19" s="270"/>
      <c r="X19" s="440">
        <f>SUM(X12:AD18)</f>
        <v>48139752443</v>
      </c>
      <c r="Y19" s="440"/>
      <c r="Z19" s="440"/>
      <c r="AA19" s="440"/>
      <c r="AB19" s="440"/>
      <c r="AC19" s="440"/>
      <c r="AD19" s="440"/>
      <c r="AF19" s="440">
        <f>SUM(AF12:AL18)</f>
        <v>53367130674</v>
      </c>
      <c r="AG19" s="440"/>
      <c r="AH19" s="440"/>
      <c r="AI19" s="440"/>
      <c r="AJ19" s="440"/>
      <c r="AK19" s="440"/>
      <c r="AL19" s="440"/>
      <c r="AM19" s="226"/>
      <c r="AP19" s="193"/>
    </row>
    <row r="20" spans="1:42" s="275" customFormat="1" ht="7.5" customHeight="1" hidden="1">
      <c r="A20" s="273"/>
      <c r="B20" s="274"/>
      <c r="D20" s="273"/>
      <c r="E20" s="276"/>
      <c r="F20" s="273"/>
      <c r="G20" s="273"/>
      <c r="H20" s="273"/>
      <c r="I20" s="273"/>
      <c r="J20" s="273"/>
      <c r="K20" s="273"/>
      <c r="L20" s="273"/>
      <c r="M20" s="273"/>
      <c r="N20" s="273"/>
      <c r="O20" s="273"/>
      <c r="P20" s="273"/>
      <c r="Q20" s="273"/>
      <c r="R20" s="273"/>
      <c r="S20" s="269"/>
      <c r="T20" s="270"/>
      <c r="U20" s="270"/>
      <c r="X20" s="225"/>
      <c r="Y20" s="225"/>
      <c r="Z20" s="225"/>
      <c r="AA20" s="225"/>
      <c r="AB20" s="225"/>
      <c r="AC20" s="225"/>
      <c r="AD20" s="225"/>
      <c r="AF20" s="225"/>
      <c r="AG20" s="225"/>
      <c r="AH20" s="225"/>
      <c r="AI20" s="225"/>
      <c r="AJ20" s="225"/>
      <c r="AK20" s="225"/>
      <c r="AL20" s="225"/>
      <c r="AM20" s="226"/>
      <c r="AP20" s="193"/>
    </row>
    <row r="21" spans="2:39" ht="15" customHeight="1" hidden="1">
      <c r="B21" s="268" t="s">
        <v>63</v>
      </c>
      <c r="C21" s="267"/>
      <c r="E21" s="251"/>
      <c r="X21" s="419"/>
      <c r="Y21" s="419"/>
      <c r="Z21" s="419"/>
      <c r="AA21" s="419"/>
      <c r="AB21" s="419"/>
      <c r="AC21" s="419"/>
      <c r="AD21" s="419"/>
      <c r="AF21" s="419"/>
      <c r="AG21" s="419"/>
      <c r="AH21" s="419"/>
      <c r="AI21" s="419"/>
      <c r="AJ21" s="419"/>
      <c r="AK21" s="419"/>
      <c r="AL21" s="419"/>
      <c r="AM21" s="227"/>
    </row>
    <row r="22" spans="2:39" ht="15" customHeight="1" hidden="1">
      <c r="B22" s="201" t="s">
        <v>686</v>
      </c>
      <c r="C22" s="431" t="s">
        <v>700</v>
      </c>
      <c r="D22" s="431"/>
      <c r="E22" s="431"/>
      <c r="F22" s="431"/>
      <c r="G22" s="431"/>
      <c r="H22" s="431"/>
      <c r="I22" s="431"/>
      <c r="J22" s="431"/>
      <c r="K22" s="431"/>
      <c r="L22" s="431"/>
      <c r="M22" s="431"/>
      <c r="N22" s="431"/>
      <c r="O22" s="431"/>
      <c r="P22" s="431"/>
      <c r="Q22" s="431"/>
      <c r="S22" s="269" t="s">
        <v>298</v>
      </c>
      <c r="W22" s="270"/>
      <c r="X22" s="436">
        <v>-165284230674</v>
      </c>
      <c r="Y22" s="436"/>
      <c r="Z22" s="436"/>
      <c r="AA22" s="436"/>
      <c r="AB22" s="436"/>
      <c r="AC22" s="436"/>
      <c r="AD22" s="436"/>
      <c r="AF22" s="436">
        <v>-61951040615</v>
      </c>
      <c r="AG22" s="436"/>
      <c r="AH22" s="436"/>
      <c r="AI22" s="436"/>
      <c r="AJ22" s="436"/>
      <c r="AK22" s="436"/>
      <c r="AL22" s="436"/>
      <c r="AM22" s="230"/>
    </row>
    <row r="23" spans="2:39" ht="25.5" customHeight="1" hidden="1">
      <c r="B23" s="201" t="s">
        <v>688</v>
      </c>
      <c r="C23" s="431" t="s">
        <v>701</v>
      </c>
      <c r="D23" s="431"/>
      <c r="E23" s="431"/>
      <c r="F23" s="431"/>
      <c r="G23" s="431"/>
      <c r="H23" s="431"/>
      <c r="I23" s="431"/>
      <c r="J23" s="431"/>
      <c r="K23" s="431"/>
      <c r="L23" s="431"/>
      <c r="M23" s="431"/>
      <c r="N23" s="431"/>
      <c r="O23" s="431"/>
      <c r="P23" s="431"/>
      <c r="Q23" s="431"/>
      <c r="S23" s="269" t="s">
        <v>300</v>
      </c>
      <c r="W23" s="270"/>
      <c r="X23" s="437"/>
      <c r="Y23" s="437"/>
      <c r="Z23" s="437"/>
      <c r="AA23" s="437"/>
      <c r="AB23" s="437"/>
      <c r="AC23" s="437"/>
      <c r="AD23" s="437"/>
      <c r="AF23" s="437"/>
      <c r="AG23" s="437"/>
      <c r="AH23" s="437"/>
      <c r="AI23" s="437"/>
      <c r="AJ23" s="437"/>
      <c r="AK23" s="437"/>
      <c r="AL23" s="437"/>
      <c r="AM23" s="224"/>
    </row>
    <row r="24" spans="2:39" ht="25.5" customHeight="1" hidden="1">
      <c r="B24" s="201" t="s">
        <v>690</v>
      </c>
      <c r="C24" s="431" t="s">
        <v>702</v>
      </c>
      <c r="D24" s="431"/>
      <c r="E24" s="431"/>
      <c r="F24" s="431"/>
      <c r="G24" s="431"/>
      <c r="H24" s="431"/>
      <c r="I24" s="431"/>
      <c r="J24" s="431"/>
      <c r="K24" s="431"/>
      <c r="L24" s="431"/>
      <c r="M24" s="431"/>
      <c r="N24" s="431"/>
      <c r="O24" s="431"/>
      <c r="P24" s="431"/>
      <c r="Q24" s="431"/>
      <c r="S24" s="269" t="s">
        <v>302</v>
      </c>
      <c r="W24" s="270"/>
      <c r="X24" s="436"/>
      <c r="Y24" s="436"/>
      <c r="Z24" s="436"/>
      <c r="AA24" s="436"/>
      <c r="AB24" s="436"/>
      <c r="AC24" s="436"/>
      <c r="AD24" s="436"/>
      <c r="AF24" s="436"/>
      <c r="AG24" s="436"/>
      <c r="AH24" s="436"/>
      <c r="AI24" s="436"/>
      <c r="AJ24" s="436"/>
      <c r="AK24" s="436"/>
      <c r="AL24" s="436"/>
      <c r="AM24" s="230"/>
    </row>
    <row r="25" spans="2:39" ht="25.5" customHeight="1" hidden="1">
      <c r="B25" s="201" t="s">
        <v>692</v>
      </c>
      <c r="C25" s="431" t="s">
        <v>703</v>
      </c>
      <c r="D25" s="431"/>
      <c r="E25" s="431"/>
      <c r="F25" s="431"/>
      <c r="G25" s="431"/>
      <c r="H25" s="431"/>
      <c r="I25" s="431"/>
      <c r="J25" s="431"/>
      <c r="K25" s="431"/>
      <c r="L25" s="431"/>
      <c r="M25" s="431"/>
      <c r="N25" s="431"/>
      <c r="O25" s="431"/>
      <c r="P25" s="431"/>
      <c r="Q25" s="431"/>
      <c r="S25" s="269" t="s">
        <v>304</v>
      </c>
      <c r="W25" s="270"/>
      <c r="X25" s="437"/>
      <c r="Y25" s="437"/>
      <c r="Z25" s="437"/>
      <c r="AA25" s="437"/>
      <c r="AB25" s="437"/>
      <c r="AC25" s="437"/>
      <c r="AD25" s="437"/>
      <c r="AF25" s="437"/>
      <c r="AG25" s="437"/>
      <c r="AH25" s="437"/>
      <c r="AI25" s="437"/>
      <c r="AJ25" s="437"/>
      <c r="AK25" s="437"/>
      <c r="AL25" s="437"/>
      <c r="AM25" s="224"/>
    </row>
    <row r="26" spans="2:39" ht="15" customHeight="1" hidden="1">
      <c r="B26" s="201" t="s">
        <v>694</v>
      </c>
      <c r="C26" s="272" t="s">
        <v>704</v>
      </c>
      <c r="E26" s="271"/>
      <c r="S26" s="269" t="s">
        <v>306</v>
      </c>
      <c r="W26" s="270"/>
      <c r="X26" s="436">
        <v>-13931396078</v>
      </c>
      <c r="Y26" s="436"/>
      <c r="Z26" s="436"/>
      <c r="AA26" s="436"/>
      <c r="AB26" s="436"/>
      <c r="AC26" s="436"/>
      <c r="AD26" s="436"/>
      <c r="AF26" s="436">
        <v>-4000000000</v>
      </c>
      <c r="AG26" s="436"/>
      <c r="AH26" s="436"/>
      <c r="AI26" s="436"/>
      <c r="AJ26" s="436"/>
      <c r="AK26" s="436"/>
      <c r="AL26" s="436"/>
      <c r="AM26" s="230"/>
    </row>
    <row r="27" spans="2:39" ht="15" customHeight="1" hidden="1">
      <c r="B27" s="201" t="s">
        <v>696</v>
      </c>
      <c r="C27" s="272" t="s">
        <v>705</v>
      </c>
      <c r="E27" s="271"/>
      <c r="S27" s="269" t="s">
        <v>333</v>
      </c>
      <c r="W27" s="270"/>
      <c r="X27" s="437"/>
      <c r="Y27" s="437"/>
      <c r="Z27" s="437"/>
      <c r="AA27" s="437"/>
      <c r="AB27" s="437"/>
      <c r="AC27" s="437"/>
      <c r="AD27" s="437"/>
      <c r="AF27" s="437">
        <v>2000000000</v>
      </c>
      <c r="AG27" s="437"/>
      <c r="AH27" s="437"/>
      <c r="AI27" s="437"/>
      <c r="AJ27" s="437"/>
      <c r="AK27" s="437"/>
      <c r="AL27" s="437"/>
      <c r="AM27" s="224"/>
    </row>
    <row r="28" spans="2:39" ht="15" customHeight="1" hidden="1">
      <c r="B28" s="201" t="s">
        <v>698</v>
      </c>
      <c r="C28" s="431" t="s">
        <v>706</v>
      </c>
      <c r="D28" s="431"/>
      <c r="E28" s="431"/>
      <c r="F28" s="431"/>
      <c r="G28" s="431"/>
      <c r="H28" s="431"/>
      <c r="I28" s="431"/>
      <c r="J28" s="431"/>
      <c r="K28" s="431"/>
      <c r="L28" s="431"/>
      <c r="M28" s="431"/>
      <c r="N28" s="431"/>
      <c r="O28" s="431"/>
      <c r="P28" s="431"/>
      <c r="Q28" s="431"/>
      <c r="S28" s="269" t="s">
        <v>334</v>
      </c>
      <c r="W28" s="270"/>
      <c r="X28" s="437">
        <v>180977605</v>
      </c>
      <c r="Y28" s="437"/>
      <c r="Z28" s="437"/>
      <c r="AA28" s="437"/>
      <c r="AB28" s="437"/>
      <c r="AC28" s="437"/>
      <c r="AD28" s="437"/>
      <c r="AF28" s="437">
        <v>1283093551</v>
      </c>
      <c r="AG28" s="437"/>
      <c r="AH28" s="437"/>
      <c r="AI28" s="437"/>
      <c r="AJ28" s="437"/>
      <c r="AK28" s="437"/>
      <c r="AL28" s="437"/>
      <c r="AM28" s="224"/>
    </row>
    <row r="29" spans="1:42" s="275" customFormat="1" ht="15" customHeight="1" hidden="1">
      <c r="A29" s="273"/>
      <c r="B29" s="274" t="s">
        <v>335</v>
      </c>
      <c r="C29" s="153"/>
      <c r="D29" s="273"/>
      <c r="E29" s="276"/>
      <c r="F29" s="273"/>
      <c r="G29" s="273"/>
      <c r="H29" s="273"/>
      <c r="I29" s="273"/>
      <c r="J29" s="273"/>
      <c r="K29" s="273"/>
      <c r="L29" s="273"/>
      <c r="M29" s="273"/>
      <c r="N29" s="273"/>
      <c r="O29" s="273"/>
      <c r="P29" s="273"/>
      <c r="Q29" s="273"/>
      <c r="R29" s="273"/>
      <c r="S29" s="277" t="s">
        <v>308</v>
      </c>
      <c r="T29" s="273"/>
      <c r="U29" s="273"/>
      <c r="W29" s="278"/>
      <c r="X29" s="435">
        <f>SUM(X22:AD28)</f>
        <v>-179034649147</v>
      </c>
      <c r="Y29" s="435"/>
      <c r="Z29" s="435"/>
      <c r="AA29" s="435"/>
      <c r="AB29" s="435"/>
      <c r="AC29" s="435"/>
      <c r="AD29" s="435"/>
      <c r="AF29" s="435">
        <f>SUM(AF22:AL28)</f>
        <v>-62667947064</v>
      </c>
      <c r="AG29" s="435"/>
      <c r="AH29" s="435"/>
      <c r="AI29" s="435"/>
      <c r="AJ29" s="435"/>
      <c r="AK29" s="435"/>
      <c r="AL29" s="435"/>
      <c r="AM29" s="229"/>
      <c r="AP29" s="193"/>
    </row>
    <row r="30" spans="2:39" ht="15" customHeight="1" hidden="1">
      <c r="B30" s="268" t="s">
        <v>64</v>
      </c>
      <c r="C30" s="267"/>
      <c r="E30" s="251"/>
      <c r="S30" s="250"/>
      <c r="X30" s="419"/>
      <c r="Y30" s="419"/>
      <c r="Z30" s="419"/>
      <c r="AA30" s="419"/>
      <c r="AB30" s="419"/>
      <c r="AC30" s="419"/>
      <c r="AD30" s="419"/>
      <c r="AF30" s="419"/>
      <c r="AG30" s="419"/>
      <c r="AH30" s="419"/>
      <c r="AI30" s="419"/>
      <c r="AJ30" s="419"/>
      <c r="AK30" s="419"/>
      <c r="AL30" s="419"/>
      <c r="AM30" s="227"/>
    </row>
    <row r="31" spans="2:39" ht="22.5" customHeight="1" hidden="1">
      <c r="B31" s="201" t="s">
        <v>686</v>
      </c>
      <c r="C31" s="431" t="s">
        <v>707</v>
      </c>
      <c r="D31" s="431"/>
      <c r="E31" s="431"/>
      <c r="F31" s="431"/>
      <c r="G31" s="431"/>
      <c r="H31" s="431"/>
      <c r="I31" s="431"/>
      <c r="J31" s="431"/>
      <c r="K31" s="431"/>
      <c r="L31" s="431"/>
      <c r="M31" s="431"/>
      <c r="N31" s="431"/>
      <c r="O31" s="431"/>
      <c r="P31" s="431"/>
      <c r="Q31" s="431"/>
      <c r="S31" s="269" t="s">
        <v>310</v>
      </c>
      <c r="W31" s="270"/>
      <c r="X31" s="437"/>
      <c r="Y31" s="437"/>
      <c r="Z31" s="437"/>
      <c r="AA31" s="437"/>
      <c r="AB31" s="437"/>
      <c r="AC31" s="437"/>
      <c r="AD31" s="437"/>
      <c r="AF31" s="437"/>
      <c r="AG31" s="437"/>
      <c r="AH31" s="437"/>
      <c r="AI31" s="437"/>
      <c r="AJ31" s="437"/>
      <c r="AK31" s="437"/>
      <c r="AL31" s="437"/>
      <c r="AM31" s="224"/>
    </row>
    <row r="32" spans="2:39" ht="22.5" customHeight="1" hidden="1">
      <c r="B32" s="201" t="s">
        <v>688</v>
      </c>
      <c r="C32" s="438" t="s">
        <v>708</v>
      </c>
      <c r="D32" s="439"/>
      <c r="E32" s="439"/>
      <c r="F32" s="439"/>
      <c r="G32" s="439"/>
      <c r="H32" s="439"/>
      <c r="I32" s="439"/>
      <c r="J32" s="439"/>
      <c r="K32" s="439"/>
      <c r="L32" s="439"/>
      <c r="M32" s="439"/>
      <c r="N32" s="439"/>
      <c r="O32" s="439"/>
      <c r="P32" s="439"/>
      <c r="Q32" s="439"/>
      <c r="S32" s="269" t="s">
        <v>312</v>
      </c>
      <c r="W32" s="270"/>
      <c r="X32" s="436"/>
      <c r="Y32" s="436"/>
      <c r="Z32" s="436"/>
      <c r="AA32" s="436"/>
      <c r="AB32" s="436"/>
      <c r="AC32" s="436"/>
      <c r="AD32" s="436"/>
      <c r="AF32" s="436"/>
      <c r="AG32" s="436"/>
      <c r="AH32" s="436"/>
      <c r="AI32" s="436"/>
      <c r="AJ32" s="436"/>
      <c r="AK32" s="436"/>
      <c r="AL32" s="436"/>
      <c r="AM32" s="230"/>
    </row>
    <row r="33" spans="2:39" ht="15" customHeight="1" hidden="1">
      <c r="B33" s="201" t="s">
        <v>690</v>
      </c>
      <c r="C33" s="272" t="s">
        <v>709</v>
      </c>
      <c r="E33" s="271"/>
      <c r="S33" s="269" t="s">
        <v>336</v>
      </c>
      <c r="W33" s="270"/>
      <c r="X33" s="437">
        <v>810579101796</v>
      </c>
      <c r="Y33" s="437"/>
      <c r="Z33" s="437"/>
      <c r="AA33" s="437"/>
      <c r="AB33" s="437"/>
      <c r="AC33" s="437"/>
      <c r="AD33" s="437"/>
      <c r="AF33" s="437">
        <v>558197618465</v>
      </c>
      <c r="AG33" s="437"/>
      <c r="AH33" s="437"/>
      <c r="AI33" s="437"/>
      <c r="AJ33" s="437"/>
      <c r="AK33" s="437"/>
      <c r="AL33" s="437"/>
      <c r="AM33" s="224"/>
    </row>
    <row r="34" spans="2:39" ht="15" customHeight="1" hidden="1">
      <c r="B34" s="201" t="s">
        <v>692</v>
      </c>
      <c r="C34" s="272" t="s">
        <v>710</v>
      </c>
      <c r="E34" s="271"/>
      <c r="S34" s="269" t="s">
        <v>337</v>
      </c>
      <c r="W34" s="270"/>
      <c r="X34" s="436">
        <v>-636552350698</v>
      </c>
      <c r="Y34" s="436"/>
      <c r="Z34" s="436"/>
      <c r="AA34" s="436"/>
      <c r="AB34" s="436"/>
      <c r="AC34" s="436"/>
      <c r="AD34" s="436"/>
      <c r="AF34" s="436">
        <v>-532121785470</v>
      </c>
      <c r="AG34" s="436"/>
      <c r="AH34" s="436"/>
      <c r="AI34" s="436"/>
      <c r="AJ34" s="436"/>
      <c r="AK34" s="436"/>
      <c r="AL34" s="436"/>
      <c r="AM34" s="230"/>
    </row>
    <row r="35" spans="2:39" ht="15" customHeight="1" hidden="1">
      <c r="B35" s="201" t="s">
        <v>694</v>
      </c>
      <c r="C35" s="272" t="s">
        <v>711</v>
      </c>
      <c r="E35" s="271"/>
      <c r="S35" s="269" t="s">
        <v>338</v>
      </c>
      <c r="W35" s="270"/>
      <c r="X35" s="436">
        <v>-3156164316</v>
      </c>
      <c r="Y35" s="436"/>
      <c r="Z35" s="436"/>
      <c r="AA35" s="436"/>
      <c r="AB35" s="436"/>
      <c r="AC35" s="436"/>
      <c r="AD35" s="436"/>
      <c r="AF35" s="436">
        <v>-4475466660</v>
      </c>
      <c r="AG35" s="436"/>
      <c r="AH35" s="436"/>
      <c r="AI35" s="436"/>
      <c r="AJ35" s="436"/>
      <c r="AK35" s="436"/>
      <c r="AL35" s="436"/>
      <c r="AM35" s="230"/>
    </row>
    <row r="36" spans="2:39" ht="15" customHeight="1" hidden="1">
      <c r="B36" s="201" t="s">
        <v>696</v>
      </c>
      <c r="C36" s="272" t="s">
        <v>712</v>
      </c>
      <c r="E36" s="271"/>
      <c r="S36" s="269" t="s">
        <v>339</v>
      </c>
      <c r="W36" s="270"/>
      <c r="X36" s="436">
        <v>-43794403550</v>
      </c>
      <c r="Y36" s="436"/>
      <c r="Z36" s="436"/>
      <c r="AA36" s="436"/>
      <c r="AB36" s="436"/>
      <c r="AC36" s="436"/>
      <c r="AD36" s="436"/>
      <c r="AF36" s="436">
        <v>-17439606200</v>
      </c>
      <c r="AG36" s="436"/>
      <c r="AH36" s="436"/>
      <c r="AI36" s="436"/>
      <c r="AJ36" s="436"/>
      <c r="AK36" s="436"/>
      <c r="AL36" s="436"/>
      <c r="AM36" s="230"/>
    </row>
    <row r="37" spans="2:39" ht="15" customHeight="1" hidden="1">
      <c r="B37" s="274" t="s">
        <v>340</v>
      </c>
      <c r="E37" s="279"/>
      <c r="S37" s="269" t="s">
        <v>314</v>
      </c>
      <c r="W37" s="270"/>
      <c r="X37" s="435">
        <f>SUM(X31:AD36)</f>
        <v>127076183232</v>
      </c>
      <c r="Y37" s="435"/>
      <c r="Z37" s="435"/>
      <c r="AA37" s="435"/>
      <c r="AB37" s="435"/>
      <c r="AC37" s="435"/>
      <c r="AD37" s="435"/>
      <c r="AF37" s="435">
        <f>SUM(AF31:AL36)</f>
        <v>4160760135</v>
      </c>
      <c r="AG37" s="435"/>
      <c r="AH37" s="435"/>
      <c r="AI37" s="435"/>
      <c r="AJ37" s="435"/>
      <c r="AK37" s="435"/>
      <c r="AL37" s="435"/>
      <c r="AM37" s="229"/>
    </row>
    <row r="38" spans="2:39" ht="6" customHeight="1" hidden="1">
      <c r="B38" s="274"/>
      <c r="E38" s="279"/>
      <c r="S38" s="269"/>
      <c r="W38" s="270"/>
      <c r="X38" s="434"/>
      <c r="Y38" s="434"/>
      <c r="Z38" s="434"/>
      <c r="AA38" s="434"/>
      <c r="AB38" s="434"/>
      <c r="AC38" s="434"/>
      <c r="AD38" s="434"/>
      <c r="AF38" s="434"/>
      <c r="AG38" s="434"/>
      <c r="AH38" s="434"/>
      <c r="AI38" s="434"/>
      <c r="AJ38" s="434"/>
      <c r="AK38" s="434"/>
      <c r="AL38" s="434"/>
      <c r="AM38" s="226"/>
    </row>
    <row r="39" spans="2:39" ht="15" customHeight="1" hidden="1">
      <c r="B39" s="268" t="s">
        <v>618</v>
      </c>
      <c r="C39" s="267"/>
      <c r="E39" s="251"/>
      <c r="S39" s="269" t="s">
        <v>318</v>
      </c>
      <c r="W39" s="270"/>
      <c r="X39" s="435">
        <f>X19+X29+X37</f>
        <v>-3818713472</v>
      </c>
      <c r="Y39" s="435"/>
      <c r="Z39" s="435"/>
      <c r="AA39" s="435"/>
      <c r="AB39" s="435"/>
      <c r="AC39" s="435"/>
      <c r="AD39" s="435"/>
      <c r="AF39" s="433">
        <f>AF19+AF29+AF37</f>
        <v>-5140056255</v>
      </c>
      <c r="AG39" s="433"/>
      <c r="AH39" s="433"/>
      <c r="AI39" s="433"/>
      <c r="AJ39" s="433"/>
      <c r="AK39" s="433"/>
      <c r="AL39" s="433"/>
      <c r="AM39" s="227"/>
    </row>
    <row r="40" spans="2:39" ht="6" customHeight="1" hidden="1">
      <c r="B40" s="267"/>
      <c r="C40" s="267"/>
      <c r="E40" s="271"/>
      <c r="S40" s="250"/>
      <c r="X40" s="434"/>
      <c r="Y40" s="434"/>
      <c r="Z40" s="434"/>
      <c r="AA40" s="434"/>
      <c r="AB40" s="434"/>
      <c r="AC40" s="434"/>
      <c r="AD40" s="434"/>
      <c r="AF40" s="434"/>
      <c r="AG40" s="434"/>
      <c r="AH40" s="434"/>
      <c r="AI40" s="434"/>
      <c r="AJ40" s="434"/>
      <c r="AK40" s="434"/>
      <c r="AL40" s="434"/>
      <c r="AM40" s="228"/>
    </row>
    <row r="41" spans="2:39" ht="15" customHeight="1" hidden="1">
      <c r="B41" s="268" t="s">
        <v>341</v>
      </c>
      <c r="C41" s="267"/>
      <c r="E41" s="251"/>
      <c r="S41" s="269" t="s">
        <v>324</v>
      </c>
      <c r="W41" s="270"/>
      <c r="X41" s="433" t="e">
        <f>#REF!</f>
        <v>#REF!</v>
      </c>
      <c r="Y41" s="433"/>
      <c r="Z41" s="433"/>
      <c r="AA41" s="433"/>
      <c r="AB41" s="433"/>
      <c r="AC41" s="433"/>
      <c r="AD41" s="433"/>
      <c r="AF41" s="433">
        <f>40984545+15790785179</f>
        <v>15831769724</v>
      </c>
      <c r="AG41" s="433"/>
      <c r="AH41" s="433"/>
      <c r="AI41" s="433"/>
      <c r="AJ41" s="433"/>
      <c r="AK41" s="433"/>
      <c r="AL41" s="433"/>
      <c r="AM41" s="227"/>
    </row>
    <row r="42" spans="2:40" ht="15" customHeight="1" hidden="1">
      <c r="B42" s="431" t="s">
        <v>342</v>
      </c>
      <c r="C42" s="431"/>
      <c r="D42" s="431"/>
      <c r="E42" s="431"/>
      <c r="F42" s="431"/>
      <c r="G42" s="431"/>
      <c r="H42" s="431"/>
      <c r="I42" s="431"/>
      <c r="J42" s="431"/>
      <c r="K42" s="431"/>
      <c r="L42" s="431"/>
      <c r="M42" s="431"/>
      <c r="N42" s="431"/>
      <c r="O42" s="431"/>
      <c r="P42" s="431"/>
      <c r="Q42" s="431"/>
      <c r="S42" s="269" t="s">
        <v>326</v>
      </c>
      <c r="W42" s="270"/>
      <c r="X42" s="432"/>
      <c r="Y42" s="432"/>
      <c r="Z42" s="432"/>
      <c r="AA42" s="432"/>
      <c r="AB42" s="432"/>
      <c r="AC42" s="432"/>
      <c r="AD42" s="432"/>
      <c r="AF42" s="432"/>
      <c r="AG42" s="432"/>
      <c r="AH42" s="432"/>
      <c r="AI42" s="432"/>
      <c r="AJ42" s="432"/>
      <c r="AK42" s="432"/>
      <c r="AL42" s="432"/>
      <c r="AM42" s="280"/>
      <c r="AN42" s="258" t="s">
        <v>65</v>
      </c>
    </row>
    <row r="43" spans="2:39" ht="15" customHeight="1" hidden="1">
      <c r="B43" s="268" t="s">
        <v>713</v>
      </c>
      <c r="C43" s="267"/>
      <c r="E43" s="251"/>
      <c r="S43" s="269" t="s">
        <v>330</v>
      </c>
      <c r="W43" s="270"/>
      <c r="X43" s="428" t="e">
        <f>X39+X41+X42</f>
        <v>#REF!</v>
      </c>
      <c r="Y43" s="428"/>
      <c r="Z43" s="428"/>
      <c r="AA43" s="428"/>
      <c r="AB43" s="428"/>
      <c r="AC43" s="428"/>
      <c r="AD43" s="428"/>
      <c r="AF43" s="428">
        <f>AF39+AF41+AF42</f>
        <v>10691713469</v>
      </c>
      <c r="AG43" s="428"/>
      <c r="AH43" s="428"/>
      <c r="AI43" s="428"/>
      <c r="AJ43" s="428"/>
      <c r="AK43" s="428"/>
      <c r="AL43" s="428"/>
      <c r="AM43" s="281"/>
    </row>
    <row r="44" spans="2:3" ht="6.75" customHeight="1" hidden="1">
      <c r="B44" s="64"/>
      <c r="C44" s="64"/>
    </row>
    <row r="45" spans="1:42" s="237" customFormat="1" ht="15" hidden="1">
      <c r="A45" s="232"/>
      <c r="B45" s="59"/>
      <c r="C45" s="59"/>
      <c r="D45" s="220"/>
      <c r="E45" s="220"/>
      <c r="F45" s="220"/>
      <c r="G45" s="220"/>
      <c r="H45" s="220"/>
      <c r="I45" s="220"/>
      <c r="J45" s="220"/>
      <c r="K45" s="220"/>
      <c r="L45" s="220"/>
      <c r="M45" s="220"/>
      <c r="N45" s="220"/>
      <c r="O45" s="220"/>
      <c r="P45" s="220"/>
      <c r="Q45" s="220"/>
      <c r="R45" s="220"/>
      <c r="S45" s="220"/>
      <c r="T45" s="220"/>
      <c r="U45" s="220"/>
      <c r="V45" s="220"/>
      <c r="W45" s="220"/>
      <c r="X45" s="220"/>
      <c r="Y45" s="221"/>
      <c r="Z45" s="221"/>
      <c r="AA45" s="221"/>
      <c r="AB45" s="221"/>
      <c r="AC45" s="221"/>
      <c r="AD45" s="221"/>
      <c r="AE45" s="220"/>
      <c r="AF45" s="225" t="str">
        <f>'[1]Danh muc'!$B$10</f>
        <v>Hạ Long, ngày 10 tháng 4 năm 2012</v>
      </c>
      <c r="AG45" s="220"/>
      <c r="AH45" s="220"/>
      <c r="AI45" s="220"/>
      <c r="AJ45" s="220"/>
      <c r="AK45" s="220"/>
      <c r="AL45" s="220"/>
      <c r="AM45" s="220"/>
      <c r="AP45" s="58"/>
    </row>
    <row r="46" spans="1:42" s="249" customFormat="1" ht="23.25" customHeight="1" hidden="1">
      <c r="A46" s="244"/>
      <c r="B46" s="245"/>
      <c r="C46" s="245"/>
      <c r="D46" s="246"/>
      <c r="E46" s="246"/>
      <c r="F46" s="246"/>
      <c r="G46" s="246"/>
      <c r="H46" s="222" t="s">
        <v>615</v>
      </c>
      <c r="I46" s="246"/>
      <c r="J46" s="246"/>
      <c r="K46" s="246"/>
      <c r="L46" s="246"/>
      <c r="M46" s="246"/>
      <c r="N46" s="246"/>
      <c r="O46" s="246"/>
      <c r="P46" s="246"/>
      <c r="Q46" s="246"/>
      <c r="R46" s="246"/>
      <c r="S46" s="246"/>
      <c r="T46" s="246"/>
      <c r="U46" s="246"/>
      <c r="V46" s="222" t="s">
        <v>616</v>
      </c>
      <c r="W46" s="246"/>
      <c r="X46" s="246"/>
      <c r="Y46" s="247"/>
      <c r="Z46" s="247"/>
      <c r="AA46" s="247"/>
      <c r="AB46" s="247"/>
      <c r="AC46" s="247"/>
      <c r="AD46" s="247"/>
      <c r="AE46" s="246"/>
      <c r="AF46" s="248" t="str">
        <f>'[1]Danh muc'!A11</f>
        <v>Q. Tổng Giám đốc</v>
      </c>
      <c r="AG46" s="246"/>
      <c r="AH46" s="246"/>
      <c r="AI46" s="246"/>
      <c r="AJ46" s="246"/>
      <c r="AK46" s="246"/>
      <c r="AL46" s="246"/>
      <c r="AM46" s="246"/>
      <c r="AP46" s="304"/>
    </row>
    <row r="47" spans="1:42" s="237" customFormat="1" ht="15" hidden="1">
      <c r="A47" s="232"/>
      <c r="B47" s="59"/>
      <c r="C47" s="59"/>
      <c r="D47" s="220"/>
      <c r="E47" s="220"/>
      <c r="F47" s="220"/>
      <c r="G47" s="220"/>
      <c r="H47" s="220"/>
      <c r="I47" s="220"/>
      <c r="J47" s="220"/>
      <c r="K47" s="220"/>
      <c r="L47" s="220"/>
      <c r="M47" s="220"/>
      <c r="N47" s="220"/>
      <c r="O47" s="220"/>
      <c r="P47" s="220"/>
      <c r="Q47" s="220"/>
      <c r="R47" s="220"/>
      <c r="S47" s="220"/>
      <c r="T47" s="220"/>
      <c r="U47" s="220"/>
      <c r="V47" s="220"/>
      <c r="W47" s="220"/>
      <c r="X47" s="220"/>
      <c r="Y47" s="221"/>
      <c r="Z47" s="221"/>
      <c r="AA47" s="221"/>
      <c r="AB47" s="221"/>
      <c r="AC47" s="221"/>
      <c r="AD47" s="221"/>
      <c r="AE47" s="220"/>
      <c r="AF47" s="221"/>
      <c r="AG47" s="220"/>
      <c r="AH47" s="220"/>
      <c r="AI47" s="220"/>
      <c r="AJ47" s="220"/>
      <c r="AK47" s="220"/>
      <c r="AL47" s="220"/>
      <c r="AM47" s="220"/>
      <c r="AP47" s="58"/>
    </row>
    <row r="48" spans="1:42" s="237" customFormat="1" ht="15" hidden="1">
      <c r="A48" s="232"/>
      <c r="B48" s="59"/>
      <c r="C48" s="59"/>
      <c r="D48" s="220"/>
      <c r="E48" s="220"/>
      <c r="F48" s="220"/>
      <c r="G48" s="220"/>
      <c r="H48" s="220"/>
      <c r="I48" s="220"/>
      <c r="J48" s="220"/>
      <c r="K48" s="220"/>
      <c r="L48" s="220"/>
      <c r="M48" s="220"/>
      <c r="N48" s="220"/>
      <c r="O48" s="220"/>
      <c r="P48" s="220"/>
      <c r="Q48" s="220"/>
      <c r="R48" s="220"/>
      <c r="S48" s="220"/>
      <c r="T48" s="220"/>
      <c r="U48" s="220"/>
      <c r="V48" s="220"/>
      <c r="W48" s="220"/>
      <c r="X48" s="220"/>
      <c r="Y48" s="221"/>
      <c r="Z48" s="221"/>
      <c r="AA48" s="221"/>
      <c r="AB48" s="221"/>
      <c r="AC48" s="221"/>
      <c r="AD48" s="221"/>
      <c r="AE48" s="220"/>
      <c r="AF48" s="221"/>
      <c r="AG48" s="220"/>
      <c r="AH48" s="220"/>
      <c r="AI48" s="220"/>
      <c r="AJ48" s="220"/>
      <c r="AK48" s="220"/>
      <c r="AL48" s="220"/>
      <c r="AM48" s="220"/>
      <c r="AP48" s="58"/>
    </row>
    <row r="49" spans="1:42" s="237" customFormat="1" ht="15" hidden="1">
      <c r="A49" s="232"/>
      <c r="B49" s="59"/>
      <c r="C49" s="59"/>
      <c r="D49" s="220"/>
      <c r="E49" s="220"/>
      <c r="F49" s="220"/>
      <c r="G49" s="220"/>
      <c r="H49" s="220"/>
      <c r="I49" s="220"/>
      <c r="J49" s="220"/>
      <c r="K49" s="220"/>
      <c r="L49" s="220"/>
      <c r="M49" s="220"/>
      <c r="N49" s="220"/>
      <c r="O49" s="220"/>
      <c r="P49" s="220"/>
      <c r="Q49" s="220"/>
      <c r="R49" s="220"/>
      <c r="S49" s="220"/>
      <c r="T49" s="220"/>
      <c r="U49" s="220"/>
      <c r="V49" s="220"/>
      <c r="W49" s="220"/>
      <c r="X49" s="220"/>
      <c r="Y49" s="221"/>
      <c r="Z49" s="221"/>
      <c r="AA49" s="221"/>
      <c r="AB49" s="221"/>
      <c r="AC49" s="221"/>
      <c r="AD49" s="221"/>
      <c r="AE49" s="220"/>
      <c r="AF49" s="221"/>
      <c r="AG49" s="220"/>
      <c r="AH49" s="220"/>
      <c r="AI49" s="220"/>
      <c r="AJ49" s="220"/>
      <c r="AK49" s="220"/>
      <c r="AL49" s="220"/>
      <c r="AM49" s="220"/>
      <c r="AP49" s="58"/>
    </row>
    <row r="50" spans="1:42" s="237" customFormat="1" ht="15" hidden="1">
      <c r="A50" s="232"/>
      <c r="B50" s="59"/>
      <c r="C50" s="59"/>
      <c r="D50" s="220"/>
      <c r="E50" s="220"/>
      <c r="F50" s="220"/>
      <c r="G50" s="220"/>
      <c r="H50" s="220"/>
      <c r="I50" s="220"/>
      <c r="J50" s="220"/>
      <c r="K50" s="220"/>
      <c r="L50" s="220"/>
      <c r="M50" s="220"/>
      <c r="N50" s="220"/>
      <c r="O50" s="220"/>
      <c r="P50" s="220"/>
      <c r="Q50" s="220"/>
      <c r="R50" s="220"/>
      <c r="S50" s="220"/>
      <c r="T50" s="220"/>
      <c r="U50" s="220"/>
      <c r="V50" s="220"/>
      <c r="W50" s="220"/>
      <c r="X50" s="220"/>
      <c r="Y50" s="221"/>
      <c r="Z50" s="221"/>
      <c r="AA50" s="221"/>
      <c r="AB50" s="221"/>
      <c r="AC50" s="221"/>
      <c r="AD50" s="221"/>
      <c r="AE50" s="220"/>
      <c r="AF50" s="221"/>
      <c r="AG50" s="220"/>
      <c r="AH50" s="220"/>
      <c r="AI50" s="220"/>
      <c r="AJ50" s="220"/>
      <c r="AK50" s="220"/>
      <c r="AL50" s="220"/>
      <c r="AM50" s="220"/>
      <c r="AP50" s="58"/>
    </row>
    <row r="51" spans="1:42" s="237" customFormat="1" ht="15" hidden="1">
      <c r="A51" s="232"/>
      <c r="B51" s="59"/>
      <c r="C51" s="59"/>
      <c r="D51" s="220"/>
      <c r="E51" s="220"/>
      <c r="F51" s="220"/>
      <c r="G51" s="220"/>
      <c r="H51" s="220"/>
      <c r="I51" s="220"/>
      <c r="J51" s="220"/>
      <c r="K51" s="220"/>
      <c r="L51" s="220"/>
      <c r="M51" s="220"/>
      <c r="N51" s="220"/>
      <c r="O51" s="220"/>
      <c r="P51" s="220"/>
      <c r="Q51" s="220"/>
      <c r="R51" s="220"/>
      <c r="S51" s="220"/>
      <c r="T51" s="220"/>
      <c r="U51" s="220"/>
      <c r="V51" s="220"/>
      <c r="W51" s="220"/>
      <c r="X51" s="220"/>
      <c r="Y51" s="221"/>
      <c r="Z51" s="221"/>
      <c r="AA51" s="221"/>
      <c r="AB51" s="221"/>
      <c r="AC51" s="221"/>
      <c r="AD51" s="221"/>
      <c r="AE51" s="220"/>
      <c r="AF51" s="221"/>
      <c r="AG51" s="220"/>
      <c r="AH51" s="220"/>
      <c r="AI51" s="220"/>
      <c r="AJ51" s="220"/>
      <c r="AK51" s="220"/>
      <c r="AL51" s="220"/>
      <c r="AM51" s="220"/>
      <c r="AP51" s="58"/>
    </row>
    <row r="52" spans="1:42" s="237" customFormat="1" ht="8.25" customHeight="1" hidden="1">
      <c r="A52" s="232"/>
      <c r="B52" s="59"/>
      <c r="C52" s="59"/>
      <c r="D52" s="220"/>
      <c r="E52" s="220"/>
      <c r="F52" s="220"/>
      <c r="G52" s="220"/>
      <c r="H52" s="220"/>
      <c r="I52" s="220"/>
      <c r="J52" s="220"/>
      <c r="K52" s="220"/>
      <c r="L52" s="220"/>
      <c r="M52" s="220"/>
      <c r="N52" s="220"/>
      <c r="O52" s="220"/>
      <c r="P52" s="220"/>
      <c r="Q52" s="220"/>
      <c r="R52" s="220"/>
      <c r="S52" s="220"/>
      <c r="T52" s="220"/>
      <c r="U52" s="220"/>
      <c r="V52" s="220"/>
      <c r="W52" s="220"/>
      <c r="X52" s="220"/>
      <c r="Y52" s="221"/>
      <c r="Z52" s="221"/>
      <c r="AA52" s="221"/>
      <c r="AB52" s="221"/>
      <c r="AC52" s="221"/>
      <c r="AD52" s="221"/>
      <c r="AE52" s="220"/>
      <c r="AF52" s="221"/>
      <c r="AG52" s="220"/>
      <c r="AH52" s="220"/>
      <c r="AI52" s="220"/>
      <c r="AJ52" s="220"/>
      <c r="AK52" s="220"/>
      <c r="AL52" s="220"/>
      <c r="AM52" s="220"/>
      <c r="AP52" s="58"/>
    </row>
    <row r="53" spans="1:42" s="256" customFormat="1" ht="21" customHeight="1" hidden="1">
      <c r="A53" s="253"/>
      <c r="B53" s="245"/>
      <c r="C53" s="245"/>
      <c r="D53" s="254"/>
      <c r="E53" s="254"/>
      <c r="F53" s="254"/>
      <c r="G53" s="254"/>
      <c r="H53" s="222" t="str">
        <f>'[1]Danh muc'!$B$13</f>
        <v>Khúc Thị Ninh</v>
      </c>
      <c r="I53" s="254"/>
      <c r="J53" s="254"/>
      <c r="K53" s="254"/>
      <c r="L53" s="254"/>
      <c r="M53" s="254"/>
      <c r="N53" s="254"/>
      <c r="O53" s="254"/>
      <c r="P53" s="254"/>
      <c r="Q53" s="254"/>
      <c r="R53" s="254"/>
      <c r="S53" s="254"/>
      <c r="T53" s="254"/>
      <c r="U53" s="254"/>
      <c r="V53" s="222" t="str">
        <f>'[1]Danh muc'!$B$12</f>
        <v>Phạm Minh Tuấn</v>
      </c>
      <c r="W53" s="254"/>
      <c r="X53" s="254"/>
      <c r="Y53" s="255"/>
      <c r="Z53" s="255"/>
      <c r="AA53" s="255"/>
      <c r="AB53" s="255"/>
      <c r="AC53" s="255"/>
      <c r="AD53" s="255"/>
      <c r="AE53" s="254"/>
      <c r="AF53" s="248" t="str">
        <f>'[1]Danh muc'!$B$11</f>
        <v>Nguyễn Văn Đức</v>
      </c>
      <c r="AG53" s="254"/>
      <c r="AH53" s="254"/>
      <c r="AI53" s="254"/>
      <c r="AJ53" s="254"/>
      <c r="AK53" s="254"/>
      <c r="AL53" s="254"/>
      <c r="AM53" s="254"/>
      <c r="AP53" s="305"/>
    </row>
    <row r="54" spans="2:3" ht="15" hidden="1">
      <c r="B54" s="64"/>
      <c r="C54" s="64"/>
    </row>
    <row r="55" spans="2:39" ht="18.75" outlineLevel="1">
      <c r="B55" s="242" t="s">
        <v>969</v>
      </c>
      <c r="C55" s="218"/>
      <c r="D55" s="219"/>
      <c r="E55" s="219"/>
      <c r="F55" s="219"/>
      <c r="G55" s="219"/>
      <c r="H55" s="219"/>
      <c r="I55" s="219"/>
      <c r="J55" s="219"/>
      <c r="K55" s="219"/>
      <c r="L55" s="219"/>
      <c r="M55" s="219"/>
      <c r="N55" s="219"/>
      <c r="O55" s="219"/>
      <c r="P55" s="219"/>
      <c r="Q55" s="219"/>
      <c r="R55" s="219"/>
      <c r="S55" s="219"/>
      <c r="T55" s="219"/>
      <c r="U55" s="219"/>
      <c r="V55" s="219"/>
      <c r="W55" s="219"/>
      <c r="X55" s="219"/>
      <c r="Y55" s="257"/>
      <c r="Z55" s="257"/>
      <c r="AA55" s="257"/>
      <c r="AB55" s="257"/>
      <c r="AC55" s="257"/>
      <c r="AD55" s="257"/>
      <c r="AE55" s="219"/>
      <c r="AF55" s="257"/>
      <c r="AG55" s="219"/>
      <c r="AH55" s="219"/>
      <c r="AI55" s="219"/>
      <c r="AJ55" s="219"/>
      <c r="AK55" s="219"/>
      <c r="AL55" s="219"/>
      <c r="AM55" s="219"/>
    </row>
    <row r="56" spans="2:39" ht="15" outlineLevel="1">
      <c r="B56" s="429" t="s">
        <v>619</v>
      </c>
      <c r="C56" s="429"/>
      <c r="D56" s="429"/>
      <c r="E56" s="429"/>
      <c r="F56" s="429"/>
      <c r="G56" s="429"/>
      <c r="H56" s="429"/>
      <c r="I56" s="429"/>
      <c r="J56" s="429"/>
      <c r="K56" s="429"/>
      <c r="L56" s="429"/>
      <c r="M56" s="429"/>
      <c r="N56" s="429"/>
      <c r="O56" s="429"/>
      <c r="P56" s="429"/>
      <c r="Q56" s="429"/>
      <c r="R56" s="429"/>
      <c r="S56" s="429"/>
      <c r="T56" s="429"/>
      <c r="U56" s="429"/>
      <c r="V56" s="429"/>
      <c r="W56" s="429"/>
      <c r="X56" s="429"/>
      <c r="Y56" s="429"/>
      <c r="Z56" s="429"/>
      <c r="AA56" s="429"/>
      <c r="AB56" s="429"/>
      <c r="AC56" s="429"/>
      <c r="AD56" s="429"/>
      <c r="AE56" s="429"/>
      <c r="AF56" s="429"/>
      <c r="AG56" s="429"/>
      <c r="AH56" s="429"/>
      <c r="AI56" s="429"/>
      <c r="AJ56" s="429"/>
      <c r="AK56" s="429"/>
      <c r="AL56" s="429"/>
      <c r="AM56" s="219"/>
    </row>
    <row r="57" spans="2:39" ht="15" outlineLevel="1">
      <c r="B57" s="430" t="s">
        <v>976</v>
      </c>
      <c r="C57" s="430"/>
      <c r="D57" s="430"/>
      <c r="E57" s="430"/>
      <c r="F57" s="430"/>
      <c r="G57" s="430"/>
      <c r="H57" s="430"/>
      <c r="I57" s="430"/>
      <c r="J57" s="430"/>
      <c r="K57" s="430"/>
      <c r="L57" s="430"/>
      <c r="M57" s="430"/>
      <c r="N57" s="430"/>
      <c r="O57" s="430"/>
      <c r="P57" s="430"/>
      <c r="Q57" s="430"/>
      <c r="R57" s="430"/>
      <c r="S57" s="430"/>
      <c r="T57" s="430"/>
      <c r="U57" s="430"/>
      <c r="V57" s="430"/>
      <c r="W57" s="430"/>
      <c r="X57" s="430"/>
      <c r="Y57" s="430"/>
      <c r="Z57" s="430"/>
      <c r="AA57" s="430"/>
      <c r="AB57" s="430"/>
      <c r="AC57" s="430"/>
      <c r="AD57" s="430"/>
      <c r="AE57" s="430"/>
      <c r="AF57" s="430"/>
      <c r="AG57" s="430"/>
      <c r="AH57" s="430"/>
      <c r="AI57" s="430"/>
      <c r="AJ57" s="430"/>
      <c r="AK57" s="430"/>
      <c r="AL57" s="430"/>
      <c r="AM57" s="430"/>
    </row>
    <row r="58" ht="2.25" customHeight="1" outlineLevel="1"/>
    <row r="59" spans="1:42" s="286" customFormat="1" ht="15" outlineLevel="1">
      <c r="A59" s="282"/>
      <c r="B59" s="283" t="s">
        <v>646</v>
      </c>
      <c r="C59" s="282"/>
      <c r="D59" s="285"/>
      <c r="E59" s="282"/>
      <c r="F59" s="282"/>
      <c r="G59" s="282"/>
      <c r="H59" s="282"/>
      <c r="I59" s="282"/>
      <c r="J59" s="282"/>
      <c r="K59" s="282"/>
      <c r="L59" s="282"/>
      <c r="M59" s="282"/>
      <c r="N59" s="282"/>
      <c r="O59" s="282"/>
      <c r="P59" s="282"/>
      <c r="Q59" s="282"/>
      <c r="R59" s="282"/>
      <c r="S59" s="282"/>
      <c r="T59" s="282"/>
      <c r="U59" s="282"/>
      <c r="V59" s="282"/>
      <c r="W59" s="425" t="s">
        <v>60</v>
      </c>
      <c r="X59" s="425"/>
      <c r="Y59" s="425"/>
      <c r="Z59" s="282"/>
      <c r="AA59" s="426" t="s">
        <v>527</v>
      </c>
      <c r="AB59" s="426"/>
      <c r="AC59" s="426"/>
      <c r="AD59" s="426"/>
      <c r="AE59" s="426"/>
      <c r="AF59" s="426"/>
      <c r="AG59" s="220"/>
      <c r="AH59" s="427" t="s">
        <v>528</v>
      </c>
      <c r="AI59" s="427"/>
      <c r="AJ59" s="427"/>
      <c r="AK59" s="427"/>
      <c r="AL59" s="427"/>
      <c r="AM59" s="427"/>
      <c r="AP59" s="306"/>
    </row>
    <row r="60" spans="1:42" s="286" customFormat="1" ht="12.75" customHeight="1" outlineLevel="1">
      <c r="A60" s="282"/>
      <c r="B60" s="288" t="s">
        <v>66</v>
      </c>
      <c r="C60" s="282"/>
      <c r="D60" s="287"/>
      <c r="E60" s="282"/>
      <c r="F60" s="282"/>
      <c r="G60" s="282"/>
      <c r="H60" s="282"/>
      <c r="I60" s="282"/>
      <c r="J60" s="282"/>
      <c r="K60" s="282"/>
      <c r="L60" s="282"/>
      <c r="M60" s="282"/>
      <c r="N60" s="282"/>
      <c r="O60" s="282"/>
      <c r="P60" s="282"/>
      <c r="Q60" s="282"/>
      <c r="R60" s="282"/>
      <c r="S60" s="282"/>
      <c r="T60" s="282"/>
      <c r="U60" s="282"/>
      <c r="V60" s="282"/>
      <c r="W60" s="424"/>
      <c r="X60" s="424"/>
      <c r="Y60" s="424"/>
      <c r="Z60" s="282"/>
      <c r="AA60" s="422"/>
      <c r="AB60" s="422"/>
      <c r="AC60" s="422"/>
      <c r="AD60" s="422"/>
      <c r="AE60" s="422"/>
      <c r="AF60" s="422"/>
      <c r="AG60" s="284"/>
      <c r="AH60" s="422"/>
      <c r="AI60" s="422"/>
      <c r="AJ60" s="422"/>
      <c r="AK60" s="422"/>
      <c r="AL60" s="422"/>
      <c r="AM60" s="422"/>
      <c r="AP60" s="306"/>
    </row>
    <row r="61" spans="1:42" s="286" customFormat="1" ht="12.75" customHeight="1" outlineLevel="1">
      <c r="A61" s="282"/>
      <c r="B61" s="307" t="s">
        <v>745</v>
      </c>
      <c r="C61" s="282"/>
      <c r="D61" s="282"/>
      <c r="E61" s="282"/>
      <c r="F61" s="282"/>
      <c r="G61" s="282"/>
      <c r="H61" s="282"/>
      <c r="I61" s="282"/>
      <c r="J61" s="282"/>
      <c r="K61" s="282"/>
      <c r="L61" s="282"/>
      <c r="M61" s="282"/>
      <c r="N61" s="282"/>
      <c r="O61" s="282"/>
      <c r="P61" s="282"/>
      <c r="Q61" s="282"/>
      <c r="R61" s="282"/>
      <c r="S61" s="282"/>
      <c r="T61" s="282"/>
      <c r="U61" s="282"/>
      <c r="V61" s="282"/>
      <c r="W61" s="420">
        <v>1</v>
      </c>
      <c r="X61" s="420"/>
      <c r="Y61" s="420"/>
      <c r="Z61" s="282"/>
      <c r="AA61" s="423">
        <v>1021260796510</v>
      </c>
      <c r="AB61" s="423"/>
      <c r="AC61" s="423"/>
      <c r="AD61" s="423"/>
      <c r="AE61" s="423"/>
      <c r="AF61" s="423"/>
      <c r="AG61" s="284"/>
      <c r="AH61" s="423">
        <v>958695041842</v>
      </c>
      <c r="AI61" s="423"/>
      <c r="AJ61" s="423"/>
      <c r="AK61" s="423"/>
      <c r="AL61" s="423"/>
      <c r="AM61" s="423"/>
      <c r="AP61" s="306"/>
    </row>
    <row r="62" spans="1:42" s="286" customFormat="1" ht="12.75" customHeight="1" outlineLevel="1">
      <c r="A62" s="282"/>
      <c r="B62" s="307" t="s">
        <v>746</v>
      </c>
      <c r="C62" s="282"/>
      <c r="D62" s="282"/>
      <c r="E62" s="282"/>
      <c r="F62" s="282"/>
      <c r="G62" s="282"/>
      <c r="H62" s="282"/>
      <c r="I62" s="282"/>
      <c r="J62" s="282"/>
      <c r="K62" s="282"/>
      <c r="L62" s="282"/>
      <c r="M62" s="282"/>
      <c r="N62" s="282"/>
      <c r="O62" s="282"/>
      <c r="P62" s="282"/>
      <c r="Q62" s="282"/>
      <c r="R62" s="282"/>
      <c r="S62" s="282"/>
      <c r="T62" s="282"/>
      <c r="U62" s="282"/>
      <c r="V62" s="282"/>
      <c r="W62" s="420">
        <v>2</v>
      </c>
      <c r="X62" s="420"/>
      <c r="Y62" s="420"/>
      <c r="Z62" s="282"/>
      <c r="AA62" s="423">
        <v>-550861176745</v>
      </c>
      <c r="AB62" s="423"/>
      <c r="AC62" s="423"/>
      <c r="AD62" s="423"/>
      <c r="AE62" s="423"/>
      <c r="AF62" s="423"/>
      <c r="AG62" s="284"/>
      <c r="AH62" s="423">
        <v>-602582013973</v>
      </c>
      <c r="AI62" s="423"/>
      <c r="AJ62" s="423"/>
      <c r="AK62" s="423"/>
      <c r="AL62" s="423"/>
      <c r="AM62" s="423"/>
      <c r="AP62" s="306"/>
    </row>
    <row r="63" spans="1:42" s="286" customFormat="1" ht="13.5" customHeight="1" outlineLevel="1">
      <c r="A63" s="282"/>
      <c r="B63" s="282" t="s">
        <v>747</v>
      </c>
      <c r="C63" s="289"/>
      <c r="D63" s="282"/>
      <c r="E63" s="282"/>
      <c r="F63" s="282"/>
      <c r="G63" s="282"/>
      <c r="H63" s="282"/>
      <c r="I63" s="282"/>
      <c r="J63" s="282"/>
      <c r="K63" s="282"/>
      <c r="L63" s="282"/>
      <c r="M63" s="282"/>
      <c r="N63" s="282"/>
      <c r="O63" s="282"/>
      <c r="P63" s="282"/>
      <c r="Q63" s="282"/>
      <c r="R63" s="282"/>
      <c r="S63" s="282"/>
      <c r="T63" s="282"/>
      <c r="U63" s="282"/>
      <c r="V63" s="282"/>
      <c r="W63" s="420">
        <v>3</v>
      </c>
      <c r="X63" s="420"/>
      <c r="Y63" s="420"/>
      <c r="Z63" s="282"/>
      <c r="AA63" s="423">
        <v>-175072007951</v>
      </c>
      <c r="AB63" s="423"/>
      <c r="AC63" s="423"/>
      <c r="AD63" s="423"/>
      <c r="AE63" s="423"/>
      <c r="AF63" s="423"/>
      <c r="AG63" s="284"/>
      <c r="AH63" s="423">
        <v>-180035784786</v>
      </c>
      <c r="AI63" s="423"/>
      <c r="AJ63" s="423"/>
      <c r="AK63" s="423"/>
      <c r="AL63" s="423"/>
      <c r="AM63" s="423"/>
      <c r="AP63" s="306"/>
    </row>
    <row r="64" spans="1:42" s="286" customFormat="1" ht="13.5" customHeight="1" outlineLevel="1">
      <c r="A64" s="282"/>
      <c r="B64" s="282" t="s">
        <v>748</v>
      </c>
      <c r="C64" s="289"/>
      <c r="D64" s="282"/>
      <c r="E64" s="282"/>
      <c r="F64" s="282"/>
      <c r="G64" s="282"/>
      <c r="H64" s="282"/>
      <c r="I64" s="282"/>
      <c r="J64" s="282"/>
      <c r="K64" s="282"/>
      <c r="L64" s="282"/>
      <c r="M64" s="282"/>
      <c r="N64" s="282"/>
      <c r="O64" s="282"/>
      <c r="P64" s="282"/>
      <c r="Q64" s="282"/>
      <c r="R64" s="282"/>
      <c r="S64" s="282"/>
      <c r="T64" s="282"/>
      <c r="U64" s="282"/>
      <c r="V64" s="282"/>
      <c r="W64" s="420">
        <v>4</v>
      </c>
      <c r="X64" s="420"/>
      <c r="Y64" s="420"/>
      <c r="Z64" s="282"/>
      <c r="AA64" s="423">
        <v>-33691166108</v>
      </c>
      <c r="AB64" s="423"/>
      <c r="AC64" s="423"/>
      <c r="AD64" s="423"/>
      <c r="AE64" s="423"/>
      <c r="AF64" s="423"/>
      <c r="AG64" s="284"/>
      <c r="AH64" s="423">
        <v>-76684088162</v>
      </c>
      <c r="AI64" s="423"/>
      <c r="AJ64" s="423"/>
      <c r="AK64" s="423"/>
      <c r="AL64" s="423"/>
      <c r="AM64" s="423"/>
      <c r="AP64" s="306"/>
    </row>
    <row r="65" spans="1:42" s="286" customFormat="1" ht="13.5" customHeight="1" outlineLevel="1">
      <c r="A65" s="282"/>
      <c r="B65" s="282" t="s">
        <v>749</v>
      </c>
      <c r="C65" s="289"/>
      <c r="D65" s="282"/>
      <c r="E65" s="282"/>
      <c r="F65" s="282"/>
      <c r="G65" s="282"/>
      <c r="H65" s="282"/>
      <c r="I65" s="282"/>
      <c r="J65" s="282"/>
      <c r="K65" s="282"/>
      <c r="L65" s="282"/>
      <c r="M65" s="282"/>
      <c r="N65" s="282"/>
      <c r="O65" s="282"/>
      <c r="P65" s="282"/>
      <c r="Q65" s="282"/>
      <c r="R65" s="282"/>
      <c r="S65" s="282"/>
      <c r="T65" s="282"/>
      <c r="U65" s="282"/>
      <c r="V65" s="282"/>
      <c r="W65" s="420">
        <v>5</v>
      </c>
      <c r="X65" s="420"/>
      <c r="Y65" s="420"/>
      <c r="Z65" s="282"/>
      <c r="AA65" s="423">
        <v>-4414325836</v>
      </c>
      <c r="AB65" s="423"/>
      <c r="AC65" s="423"/>
      <c r="AD65" s="423"/>
      <c r="AE65" s="423"/>
      <c r="AF65" s="423"/>
      <c r="AG65" s="284"/>
      <c r="AH65" s="423">
        <v>-2956609178</v>
      </c>
      <c r="AI65" s="423"/>
      <c r="AJ65" s="423"/>
      <c r="AK65" s="423"/>
      <c r="AL65" s="423"/>
      <c r="AM65" s="423"/>
      <c r="AP65" s="306"/>
    </row>
    <row r="66" spans="1:42" s="286" customFormat="1" ht="13.5" customHeight="1" outlineLevel="1">
      <c r="A66" s="282"/>
      <c r="B66" s="282" t="s">
        <v>750</v>
      </c>
      <c r="C66" s="289"/>
      <c r="D66" s="282"/>
      <c r="E66" s="282"/>
      <c r="F66" s="282"/>
      <c r="G66" s="282"/>
      <c r="H66" s="282"/>
      <c r="I66" s="282"/>
      <c r="J66" s="282"/>
      <c r="K66" s="282"/>
      <c r="L66" s="282"/>
      <c r="M66" s="282"/>
      <c r="N66" s="282"/>
      <c r="O66" s="282"/>
      <c r="P66" s="282"/>
      <c r="Q66" s="282"/>
      <c r="R66" s="282"/>
      <c r="S66" s="282"/>
      <c r="T66" s="282"/>
      <c r="U66" s="282"/>
      <c r="V66" s="282"/>
      <c r="W66" s="420">
        <v>6</v>
      </c>
      <c r="X66" s="420"/>
      <c r="Y66" s="420"/>
      <c r="Z66" s="282"/>
      <c r="AA66" s="423">
        <v>17978206484</v>
      </c>
      <c r="AB66" s="423"/>
      <c r="AC66" s="423"/>
      <c r="AD66" s="423"/>
      <c r="AE66" s="423"/>
      <c r="AF66" s="423"/>
      <c r="AG66" s="284"/>
      <c r="AH66" s="423">
        <v>7902436713</v>
      </c>
      <c r="AI66" s="423"/>
      <c r="AJ66" s="423"/>
      <c r="AK66" s="423"/>
      <c r="AL66" s="423"/>
      <c r="AM66" s="423"/>
      <c r="AP66" s="306"/>
    </row>
    <row r="67" spans="1:42" s="286" customFormat="1" ht="13.5" customHeight="1" outlineLevel="1">
      <c r="A67" s="282"/>
      <c r="B67" s="282" t="s">
        <v>751</v>
      </c>
      <c r="C67" s="289"/>
      <c r="D67" s="282"/>
      <c r="E67" s="282"/>
      <c r="F67" s="282"/>
      <c r="G67" s="282"/>
      <c r="H67" s="282"/>
      <c r="I67" s="282"/>
      <c r="J67" s="282"/>
      <c r="K67" s="282"/>
      <c r="L67" s="282"/>
      <c r="M67" s="282"/>
      <c r="N67" s="282"/>
      <c r="O67" s="282"/>
      <c r="P67" s="282"/>
      <c r="Q67" s="282"/>
      <c r="R67" s="282"/>
      <c r="S67" s="282"/>
      <c r="T67" s="282"/>
      <c r="U67" s="282"/>
      <c r="V67" s="282"/>
      <c r="W67" s="420">
        <v>7</v>
      </c>
      <c r="X67" s="420"/>
      <c r="Y67" s="420"/>
      <c r="Z67" s="282"/>
      <c r="AA67" s="423">
        <v>-93868318295</v>
      </c>
      <c r="AB67" s="423"/>
      <c r="AC67" s="423"/>
      <c r="AD67" s="423"/>
      <c r="AE67" s="423"/>
      <c r="AF67" s="423"/>
      <c r="AG67" s="284"/>
      <c r="AH67" s="423">
        <v>-44086022420</v>
      </c>
      <c r="AI67" s="423"/>
      <c r="AJ67" s="423"/>
      <c r="AK67" s="423"/>
      <c r="AL67" s="423"/>
      <c r="AM67" s="423"/>
      <c r="AP67" s="306"/>
    </row>
    <row r="68" spans="1:42" s="286" customFormat="1" ht="15.75" customHeight="1" outlineLevel="1">
      <c r="A68" s="282"/>
      <c r="B68" s="283" t="s">
        <v>332</v>
      </c>
      <c r="C68" s="282"/>
      <c r="D68" s="290"/>
      <c r="E68" s="282"/>
      <c r="F68" s="282"/>
      <c r="G68" s="282"/>
      <c r="H68" s="282"/>
      <c r="I68" s="282"/>
      <c r="J68" s="282"/>
      <c r="K68" s="282"/>
      <c r="L68" s="282"/>
      <c r="M68" s="282"/>
      <c r="N68" s="282"/>
      <c r="O68" s="282"/>
      <c r="P68" s="282"/>
      <c r="Q68" s="282"/>
      <c r="R68" s="282"/>
      <c r="S68" s="282"/>
      <c r="T68" s="282"/>
      <c r="U68" s="282"/>
      <c r="V68" s="282"/>
      <c r="W68" s="421">
        <v>20</v>
      </c>
      <c r="X68" s="421"/>
      <c r="Y68" s="421"/>
      <c r="Z68" s="282"/>
      <c r="AA68" s="422">
        <f>SUM(AA61:AF67)</f>
        <v>181332008059</v>
      </c>
      <c r="AB68" s="422"/>
      <c r="AC68" s="422"/>
      <c r="AD68" s="422"/>
      <c r="AE68" s="422"/>
      <c r="AF68" s="422"/>
      <c r="AG68" s="284"/>
      <c r="AH68" s="422">
        <f>SUM(AH61:AM67)</f>
        <v>60252960036</v>
      </c>
      <c r="AI68" s="422"/>
      <c r="AJ68" s="422"/>
      <c r="AK68" s="422"/>
      <c r="AL68" s="422"/>
      <c r="AM68" s="422"/>
      <c r="AP68" s="306"/>
    </row>
    <row r="69" spans="1:42" s="286" customFormat="1" ht="12.75" outlineLevel="1">
      <c r="A69" s="282"/>
      <c r="B69" s="283" t="s">
        <v>67</v>
      </c>
      <c r="C69" s="282"/>
      <c r="D69" s="287"/>
      <c r="E69" s="282"/>
      <c r="F69" s="282"/>
      <c r="G69" s="282"/>
      <c r="H69" s="282"/>
      <c r="I69" s="282"/>
      <c r="J69" s="282"/>
      <c r="K69" s="282"/>
      <c r="L69" s="282"/>
      <c r="M69" s="282"/>
      <c r="N69" s="282"/>
      <c r="O69" s="282"/>
      <c r="P69" s="282"/>
      <c r="Q69" s="282"/>
      <c r="R69" s="282"/>
      <c r="S69" s="282"/>
      <c r="T69" s="282"/>
      <c r="U69" s="282"/>
      <c r="V69" s="282"/>
      <c r="W69" s="421"/>
      <c r="X69" s="421"/>
      <c r="Y69" s="421"/>
      <c r="Z69" s="282"/>
      <c r="AA69" s="422"/>
      <c r="AB69" s="422"/>
      <c r="AC69" s="422"/>
      <c r="AD69" s="422"/>
      <c r="AE69" s="422"/>
      <c r="AF69" s="422"/>
      <c r="AG69" s="284"/>
      <c r="AH69" s="422"/>
      <c r="AI69" s="422"/>
      <c r="AJ69" s="422"/>
      <c r="AK69" s="422"/>
      <c r="AL69" s="422"/>
      <c r="AM69" s="422"/>
      <c r="AP69" s="306"/>
    </row>
    <row r="70" spans="1:42" s="286" customFormat="1" ht="14.25" customHeight="1" outlineLevel="1">
      <c r="A70" s="282"/>
      <c r="B70" s="291" t="s">
        <v>686</v>
      </c>
      <c r="C70" s="289" t="s">
        <v>68</v>
      </c>
      <c r="D70" s="282"/>
      <c r="E70" s="282"/>
      <c r="F70" s="282"/>
      <c r="G70" s="282"/>
      <c r="H70" s="282"/>
      <c r="I70" s="282"/>
      <c r="J70" s="282"/>
      <c r="K70" s="282"/>
      <c r="L70" s="282"/>
      <c r="M70" s="282"/>
      <c r="N70" s="282"/>
      <c r="O70" s="282"/>
      <c r="P70" s="282"/>
      <c r="Q70" s="282"/>
      <c r="R70" s="282"/>
      <c r="S70" s="282"/>
      <c r="T70" s="282"/>
      <c r="U70" s="282"/>
      <c r="V70" s="282"/>
      <c r="W70" s="420" t="s">
        <v>298</v>
      </c>
      <c r="X70" s="420"/>
      <c r="Y70" s="420"/>
      <c r="Z70" s="282"/>
      <c r="AA70" s="423">
        <v>-9342552253</v>
      </c>
      <c r="AB70" s="423"/>
      <c r="AC70" s="423"/>
      <c r="AD70" s="423"/>
      <c r="AE70" s="423"/>
      <c r="AF70" s="423"/>
      <c r="AG70" s="284"/>
      <c r="AH70" s="423">
        <v>-43833216057</v>
      </c>
      <c r="AI70" s="423"/>
      <c r="AJ70" s="423"/>
      <c r="AK70" s="423"/>
      <c r="AL70" s="423"/>
      <c r="AM70" s="423"/>
      <c r="AP70" s="306"/>
    </row>
    <row r="71" spans="1:42" s="286" customFormat="1" ht="14.25" customHeight="1" outlineLevel="1">
      <c r="A71" s="282"/>
      <c r="B71" s="291" t="s">
        <v>688</v>
      </c>
      <c r="C71" s="289" t="s">
        <v>69</v>
      </c>
      <c r="D71" s="282"/>
      <c r="E71" s="282"/>
      <c r="F71" s="282"/>
      <c r="G71" s="282"/>
      <c r="H71" s="282"/>
      <c r="I71" s="282"/>
      <c r="J71" s="282"/>
      <c r="K71" s="282"/>
      <c r="L71" s="282"/>
      <c r="M71" s="282"/>
      <c r="N71" s="282"/>
      <c r="O71" s="282"/>
      <c r="P71" s="282"/>
      <c r="Q71" s="282"/>
      <c r="R71" s="282"/>
      <c r="S71" s="282"/>
      <c r="T71" s="282"/>
      <c r="U71" s="282"/>
      <c r="V71" s="282"/>
      <c r="W71" s="420" t="s">
        <v>300</v>
      </c>
      <c r="X71" s="420"/>
      <c r="Y71" s="420"/>
      <c r="Z71" s="282"/>
      <c r="AA71" s="423"/>
      <c r="AB71" s="423"/>
      <c r="AC71" s="423"/>
      <c r="AD71" s="423"/>
      <c r="AE71" s="423"/>
      <c r="AF71" s="423"/>
      <c r="AG71" s="284"/>
      <c r="AH71" s="423"/>
      <c r="AI71" s="423"/>
      <c r="AJ71" s="423"/>
      <c r="AK71" s="423"/>
      <c r="AL71" s="423"/>
      <c r="AM71" s="423"/>
      <c r="AP71" s="306"/>
    </row>
    <row r="72" spans="1:42" s="286" customFormat="1" ht="14.25" customHeight="1" outlineLevel="1">
      <c r="A72" s="282"/>
      <c r="B72" s="291" t="s">
        <v>690</v>
      </c>
      <c r="C72" s="289" t="s">
        <v>702</v>
      </c>
      <c r="D72" s="282"/>
      <c r="E72" s="282"/>
      <c r="F72" s="282"/>
      <c r="G72" s="282"/>
      <c r="H72" s="282"/>
      <c r="I72" s="282"/>
      <c r="J72" s="282"/>
      <c r="K72" s="282"/>
      <c r="L72" s="282"/>
      <c r="M72" s="282"/>
      <c r="N72" s="282"/>
      <c r="O72" s="282"/>
      <c r="P72" s="282"/>
      <c r="Q72" s="282"/>
      <c r="R72" s="282"/>
      <c r="S72" s="282"/>
      <c r="T72" s="282"/>
      <c r="U72" s="282"/>
      <c r="V72" s="282"/>
      <c r="W72" s="420" t="s">
        <v>302</v>
      </c>
      <c r="X72" s="420"/>
      <c r="Y72" s="420"/>
      <c r="Z72" s="282"/>
      <c r="AA72" s="423">
        <v>-6000000000</v>
      </c>
      <c r="AB72" s="423"/>
      <c r="AC72" s="423"/>
      <c r="AD72" s="423"/>
      <c r="AE72" s="423"/>
      <c r="AF72" s="423"/>
      <c r="AG72" s="284"/>
      <c r="AH72" s="423">
        <v>-24500000000</v>
      </c>
      <c r="AI72" s="423"/>
      <c r="AJ72" s="423"/>
      <c r="AK72" s="423"/>
      <c r="AL72" s="423"/>
      <c r="AM72" s="423"/>
      <c r="AP72" s="306"/>
    </row>
    <row r="73" spans="1:42" s="286" customFormat="1" ht="14.25" customHeight="1" outlineLevel="1">
      <c r="A73" s="282"/>
      <c r="B73" s="291" t="s">
        <v>692</v>
      </c>
      <c r="C73" s="289" t="s">
        <v>703</v>
      </c>
      <c r="D73" s="282"/>
      <c r="E73" s="282"/>
      <c r="F73" s="282"/>
      <c r="G73" s="282"/>
      <c r="H73" s="282"/>
      <c r="I73" s="282"/>
      <c r="J73" s="282"/>
      <c r="K73" s="282"/>
      <c r="L73" s="282"/>
      <c r="M73" s="282"/>
      <c r="N73" s="282"/>
      <c r="O73" s="282"/>
      <c r="P73" s="282"/>
      <c r="Q73" s="282"/>
      <c r="R73" s="282"/>
      <c r="S73" s="282"/>
      <c r="T73" s="282"/>
      <c r="U73" s="282"/>
      <c r="V73" s="282"/>
      <c r="W73" s="420" t="s">
        <v>304</v>
      </c>
      <c r="X73" s="420"/>
      <c r="Y73" s="420"/>
      <c r="Z73" s="282"/>
      <c r="AA73" s="423"/>
      <c r="AB73" s="423"/>
      <c r="AC73" s="423"/>
      <c r="AD73" s="423"/>
      <c r="AE73" s="423"/>
      <c r="AF73" s="423"/>
      <c r="AG73" s="284"/>
      <c r="AH73" s="423"/>
      <c r="AI73" s="423"/>
      <c r="AJ73" s="423"/>
      <c r="AK73" s="423"/>
      <c r="AL73" s="423"/>
      <c r="AM73" s="423"/>
      <c r="AP73" s="306"/>
    </row>
    <row r="74" spans="1:42" s="286" customFormat="1" ht="14.25" customHeight="1" outlineLevel="1">
      <c r="A74" s="282"/>
      <c r="B74" s="291" t="s">
        <v>694</v>
      </c>
      <c r="C74" s="289" t="s">
        <v>704</v>
      </c>
      <c r="D74" s="282"/>
      <c r="E74" s="282"/>
      <c r="F74" s="282"/>
      <c r="G74" s="282"/>
      <c r="H74" s="282"/>
      <c r="I74" s="282"/>
      <c r="J74" s="282"/>
      <c r="K74" s="282"/>
      <c r="L74" s="282"/>
      <c r="M74" s="282"/>
      <c r="N74" s="282"/>
      <c r="O74" s="282"/>
      <c r="P74" s="282"/>
      <c r="Q74" s="282"/>
      <c r="R74" s="282"/>
      <c r="S74" s="282"/>
      <c r="T74" s="282"/>
      <c r="U74" s="282"/>
      <c r="V74" s="282"/>
      <c r="W74" s="420" t="s">
        <v>306</v>
      </c>
      <c r="X74" s="420"/>
      <c r="Y74" s="420"/>
      <c r="Z74" s="282"/>
      <c r="AA74" s="423"/>
      <c r="AB74" s="423"/>
      <c r="AC74" s="423"/>
      <c r="AD74" s="423"/>
      <c r="AE74" s="423"/>
      <c r="AF74" s="423"/>
      <c r="AG74" s="284"/>
      <c r="AH74" s="423"/>
      <c r="AI74" s="423"/>
      <c r="AJ74" s="423"/>
      <c r="AK74" s="423"/>
      <c r="AL74" s="423"/>
      <c r="AM74" s="423"/>
      <c r="AP74" s="306"/>
    </row>
    <row r="75" spans="1:42" s="286" customFormat="1" ht="14.25" customHeight="1" outlineLevel="1">
      <c r="A75" s="282"/>
      <c r="B75" s="291" t="s">
        <v>696</v>
      </c>
      <c r="C75" s="289" t="s">
        <v>705</v>
      </c>
      <c r="D75" s="282"/>
      <c r="E75" s="282"/>
      <c r="F75" s="282"/>
      <c r="G75" s="282"/>
      <c r="H75" s="282"/>
      <c r="I75" s="282"/>
      <c r="J75" s="282"/>
      <c r="K75" s="282"/>
      <c r="L75" s="282"/>
      <c r="M75" s="282"/>
      <c r="N75" s="282"/>
      <c r="O75" s="282"/>
      <c r="P75" s="282"/>
      <c r="Q75" s="282"/>
      <c r="R75" s="282"/>
      <c r="S75" s="282"/>
      <c r="T75" s="282"/>
      <c r="U75" s="282"/>
      <c r="V75" s="282"/>
      <c r="W75" s="420" t="s">
        <v>333</v>
      </c>
      <c r="X75" s="420"/>
      <c r="Y75" s="420"/>
      <c r="Z75" s="282"/>
      <c r="AA75" s="423"/>
      <c r="AB75" s="423"/>
      <c r="AC75" s="423"/>
      <c r="AD75" s="423"/>
      <c r="AE75" s="423"/>
      <c r="AF75" s="423"/>
      <c r="AG75" s="284"/>
      <c r="AH75" s="423"/>
      <c r="AI75" s="423"/>
      <c r="AJ75" s="423"/>
      <c r="AK75" s="423"/>
      <c r="AL75" s="423"/>
      <c r="AM75" s="423"/>
      <c r="AP75" s="306"/>
    </row>
    <row r="76" spans="1:42" s="286" customFormat="1" ht="14.25" customHeight="1" outlineLevel="1">
      <c r="A76" s="282"/>
      <c r="B76" s="291" t="s">
        <v>698</v>
      </c>
      <c r="C76" s="289" t="s">
        <v>706</v>
      </c>
      <c r="D76" s="282"/>
      <c r="E76" s="282"/>
      <c r="F76" s="282"/>
      <c r="G76" s="282"/>
      <c r="H76" s="282"/>
      <c r="I76" s="282"/>
      <c r="J76" s="282"/>
      <c r="K76" s="282"/>
      <c r="L76" s="282"/>
      <c r="M76" s="282"/>
      <c r="N76" s="282"/>
      <c r="O76" s="282"/>
      <c r="P76" s="282"/>
      <c r="Q76" s="282"/>
      <c r="R76" s="282"/>
      <c r="S76" s="282"/>
      <c r="T76" s="282"/>
      <c r="U76" s="282"/>
      <c r="V76" s="282"/>
      <c r="W76" s="420" t="s">
        <v>334</v>
      </c>
      <c r="X76" s="420"/>
      <c r="Y76" s="420"/>
      <c r="Z76" s="282"/>
      <c r="AA76" s="423">
        <v>103864449</v>
      </c>
      <c r="AB76" s="423"/>
      <c r="AC76" s="423"/>
      <c r="AD76" s="423"/>
      <c r="AE76" s="423"/>
      <c r="AF76" s="423"/>
      <c r="AG76" s="284"/>
      <c r="AH76" s="423">
        <v>533957187</v>
      </c>
      <c r="AI76" s="423"/>
      <c r="AJ76" s="423"/>
      <c r="AK76" s="423"/>
      <c r="AL76" s="423"/>
      <c r="AM76" s="423"/>
      <c r="AP76" s="306"/>
    </row>
    <row r="77" spans="1:42" s="286" customFormat="1" ht="14.25" customHeight="1" outlineLevel="1">
      <c r="A77" s="282"/>
      <c r="B77" s="308" t="s">
        <v>335</v>
      </c>
      <c r="C77" s="309"/>
      <c r="D77" s="282"/>
      <c r="E77" s="282"/>
      <c r="F77" s="282"/>
      <c r="G77" s="282"/>
      <c r="H77" s="282"/>
      <c r="I77" s="282"/>
      <c r="J77" s="282"/>
      <c r="K77" s="282"/>
      <c r="L77" s="282"/>
      <c r="M77" s="282"/>
      <c r="N77" s="282"/>
      <c r="O77" s="282"/>
      <c r="P77" s="282"/>
      <c r="Q77" s="282"/>
      <c r="R77" s="282"/>
      <c r="S77" s="282"/>
      <c r="T77" s="282"/>
      <c r="U77" s="282"/>
      <c r="V77" s="282"/>
      <c r="W77" s="421">
        <v>30</v>
      </c>
      <c r="X77" s="421"/>
      <c r="Y77" s="421"/>
      <c r="Z77" s="282"/>
      <c r="AA77" s="422">
        <f>SUM(AA70:AF76)</f>
        <v>-15238687804</v>
      </c>
      <c r="AB77" s="422"/>
      <c r="AC77" s="422"/>
      <c r="AD77" s="422"/>
      <c r="AE77" s="422"/>
      <c r="AF77" s="422"/>
      <c r="AG77" s="284"/>
      <c r="AH77" s="422">
        <f>SUM(AH70:AM76)</f>
        <v>-67799258870</v>
      </c>
      <c r="AI77" s="422"/>
      <c r="AJ77" s="422"/>
      <c r="AK77" s="422"/>
      <c r="AL77" s="422"/>
      <c r="AM77" s="422"/>
      <c r="AP77" s="306"/>
    </row>
    <row r="78" spans="1:42" s="286" customFormat="1" ht="12.75" outlineLevel="1">
      <c r="A78" s="282"/>
      <c r="B78" s="283" t="s">
        <v>70</v>
      </c>
      <c r="C78" s="282"/>
      <c r="D78" s="287"/>
      <c r="E78" s="282"/>
      <c r="F78" s="282"/>
      <c r="G78" s="282"/>
      <c r="H78" s="282"/>
      <c r="I78" s="282"/>
      <c r="J78" s="282"/>
      <c r="K78" s="282"/>
      <c r="L78" s="282"/>
      <c r="M78" s="282"/>
      <c r="N78" s="282"/>
      <c r="O78" s="282"/>
      <c r="P78" s="282"/>
      <c r="Q78" s="282"/>
      <c r="R78" s="282"/>
      <c r="S78" s="282"/>
      <c r="T78" s="282"/>
      <c r="U78" s="282"/>
      <c r="V78" s="282"/>
      <c r="W78" s="421"/>
      <c r="X78" s="421"/>
      <c r="Y78" s="421"/>
      <c r="Z78" s="282"/>
      <c r="AA78" s="422"/>
      <c r="AB78" s="422"/>
      <c r="AC78" s="422"/>
      <c r="AD78" s="422"/>
      <c r="AE78" s="422"/>
      <c r="AF78" s="422"/>
      <c r="AG78" s="284"/>
      <c r="AH78" s="422"/>
      <c r="AI78" s="422"/>
      <c r="AJ78" s="422"/>
      <c r="AK78" s="422"/>
      <c r="AL78" s="422"/>
      <c r="AM78" s="422"/>
      <c r="AP78" s="306"/>
    </row>
    <row r="79" spans="1:42" s="286" customFormat="1" ht="15" customHeight="1" outlineLevel="1">
      <c r="A79" s="282"/>
      <c r="B79" s="291" t="s">
        <v>686</v>
      </c>
      <c r="C79" s="289" t="s">
        <v>707</v>
      </c>
      <c r="D79" s="282"/>
      <c r="E79" s="282"/>
      <c r="F79" s="282"/>
      <c r="G79" s="282"/>
      <c r="H79" s="282"/>
      <c r="I79" s="282"/>
      <c r="J79" s="282"/>
      <c r="K79" s="282"/>
      <c r="L79" s="282"/>
      <c r="M79" s="282"/>
      <c r="N79" s="282"/>
      <c r="O79" s="282"/>
      <c r="P79" s="282"/>
      <c r="Q79" s="282"/>
      <c r="R79" s="282"/>
      <c r="S79" s="282"/>
      <c r="T79" s="282"/>
      <c r="U79" s="282"/>
      <c r="V79" s="282"/>
      <c r="W79" s="420" t="s">
        <v>310</v>
      </c>
      <c r="X79" s="420"/>
      <c r="Y79" s="420"/>
      <c r="Z79" s="282"/>
      <c r="AA79" s="423"/>
      <c r="AB79" s="423"/>
      <c r="AC79" s="423"/>
      <c r="AD79" s="423"/>
      <c r="AE79" s="423"/>
      <c r="AF79" s="423"/>
      <c r="AG79" s="284"/>
      <c r="AH79" s="423"/>
      <c r="AI79" s="423"/>
      <c r="AJ79" s="423"/>
      <c r="AK79" s="423"/>
      <c r="AL79" s="423"/>
      <c r="AM79" s="423"/>
      <c r="AP79" s="306"/>
    </row>
    <row r="80" spans="1:42" s="286" customFormat="1" ht="15" customHeight="1" outlineLevel="1">
      <c r="A80" s="282"/>
      <c r="B80" s="291" t="s">
        <v>688</v>
      </c>
      <c r="C80" s="289" t="s">
        <v>71</v>
      </c>
      <c r="D80" s="282"/>
      <c r="E80" s="282"/>
      <c r="F80" s="282"/>
      <c r="G80" s="282"/>
      <c r="H80" s="282"/>
      <c r="I80" s="282"/>
      <c r="J80" s="282"/>
      <c r="K80" s="282"/>
      <c r="L80" s="282"/>
      <c r="M80" s="282"/>
      <c r="N80" s="282"/>
      <c r="O80" s="282"/>
      <c r="P80" s="282"/>
      <c r="Q80" s="282"/>
      <c r="R80" s="282"/>
      <c r="S80" s="282"/>
      <c r="T80" s="282"/>
      <c r="U80" s="282"/>
      <c r="V80" s="282"/>
      <c r="W80" s="420" t="s">
        <v>312</v>
      </c>
      <c r="X80" s="420"/>
      <c r="Y80" s="420"/>
      <c r="Z80" s="282"/>
      <c r="AA80" s="423"/>
      <c r="AB80" s="423"/>
      <c r="AC80" s="423"/>
      <c r="AD80" s="423"/>
      <c r="AE80" s="423"/>
      <c r="AF80" s="423"/>
      <c r="AG80" s="284"/>
      <c r="AH80" s="423"/>
      <c r="AI80" s="423"/>
      <c r="AJ80" s="423"/>
      <c r="AK80" s="423"/>
      <c r="AL80" s="423"/>
      <c r="AM80" s="423"/>
      <c r="AP80" s="306"/>
    </row>
    <row r="81" spans="1:42" s="286" customFormat="1" ht="15" customHeight="1" outlineLevel="1">
      <c r="A81" s="282"/>
      <c r="B81" s="291"/>
      <c r="C81" s="289" t="s">
        <v>72</v>
      </c>
      <c r="D81" s="282"/>
      <c r="E81" s="282"/>
      <c r="F81" s="282"/>
      <c r="G81" s="282"/>
      <c r="H81" s="282"/>
      <c r="I81" s="282"/>
      <c r="J81" s="282"/>
      <c r="K81" s="282"/>
      <c r="L81" s="282"/>
      <c r="M81" s="282"/>
      <c r="N81" s="282"/>
      <c r="O81" s="282"/>
      <c r="P81" s="282"/>
      <c r="Q81" s="282"/>
      <c r="R81" s="282"/>
      <c r="S81" s="282"/>
      <c r="T81" s="282"/>
      <c r="U81" s="282"/>
      <c r="V81" s="282"/>
      <c r="W81" s="420">
        <v>0</v>
      </c>
      <c r="X81" s="420"/>
      <c r="Y81" s="420"/>
      <c r="Z81" s="282"/>
      <c r="AA81" s="284"/>
      <c r="AB81" s="284"/>
      <c r="AC81" s="284"/>
      <c r="AD81" s="284"/>
      <c r="AE81" s="284"/>
      <c r="AF81" s="284"/>
      <c r="AG81" s="284"/>
      <c r="AH81" s="284"/>
      <c r="AI81" s="284"/>
      <c r="AJ81" s="284"/>
      <c r="AK81" s="284"/>
      <c r="AL81" s="284"/>
      <c r="AM81" s="284"/>
      <c r="AP81" s="306"/>
    </row>
    <row r="82" spans="1:42" s="286" customFormat="1" ht="15" customHeight="1" outlineLevel="1">
      <c r="A82" s="282"/>
      <c r="B82" s="291" t="s">
        <v>690</v>
      </c>
      <c r="C82" s="289" t="s">
        <v>709</v>
      </c>
      <c r="D82" s="282"/>
      <c r="E82" s="282"/>
      <c r="F82" s="282"/>
      <c r="G82" s="282"/>
      <c r="H82" s="282"/>
      <c r="I82" s="282"/>
      <c r="J82" s="282"/>
      <c r="K82" s="282"/>
      <c r="L82" s="282"/>
      <c r="M82" s="282"/>
      <c r="N82" s="282"/>
      <c r="O82" s="282"/>
      <c r="P82" s="282"/>
      <c r="Q82" s="282"/>
      <c r="R82" s="282"/>
      <c r="S82" s="282"/>
      <c r="T82" s="282"/>
      <c r="U82" s="282"/>
      <c r="V82" s="282"/>
      <c r="W82" s="420" t="s">
        <v>336</v>
      </c>
      <c r="X82" s="420"/>
      <c r="Y82" s="420"/>
      <c r="Z82" s="282"/>
      <c r="AA82" s="423">
        <v>702133151612</v>
      </c>
      <c r="AB82" s="423"/>
      <c r="AC82" s="423"/>
      <c r="AD82" s="423"/>
      <c r="AE82" s="423"/>
      <c r="AF82" s="423"/>
      <c r="AG82" s="284"/>
      <c r="AH82" s="423">
        <v>780505163508</v>
      </c>
      <c r="AI82" s="423"/>
      <c r="AJ82" s="423"/>
      <c r="AK82" s="423"/>
      <c r="AL82" s="423"/>
      <c r="AM82" s="423"/>
      <c r="AP82" s="306"/>
    </row>
    <row r="83" spans="1:42" s="286" customFormat="1" ht="15" customHeight="1" outlineLevel="1">
      <c r="A83" s="282"/>
      <c r="B83" s="291" t="s">
        <v>692</v>
      </c>
      <c r="C83" s="289" t="s">
        <v>710</v>
      </c>
      <c r="D83" s="282"/>
      <c r="E83" s="282"/>
      <c r="F83" s="282"/>
      <c r="G83" s="282"/>
      <c r="H83" s="282"/>
      <c r="I83" s="282"/>
      <c r="J83" s="282"/>
      <c r="K83" s="282"/>
      <c r="L83" s="282"/>
      <c r="M83" s="282"/>
      <c r="N83" s="282"/>
      <c r="O83" s="282"/>
      <c r="P83" s="282"/>
      <c r="Q83" s="282"/>
      <c r="R83" s="282"/>
      <c r="S83" s="282"/>
      <c r="T83" s="282"/>
      <c r="U83" s="282"/>
      <c r="V83" s="282"/>
      <c r="W83" s="420" t="s">
        <v>337</v>
      </c>
      <c r="X83" s="420"/>
      <c r="Y83" s="420"/>
      <c r="Z83" s="282"/>
      <c r="AA83" s="423">
        <v>-829429228807</v>
      </c>
      <c r="AB83" s="423"/>
      <c r="AC83" s="423"/>
      <c r="AD83" s="423"/>
      <c r="AE83" s="423"/>
      <c r="AF83" s="423"/>
      <c r="AG83" s="284"/>
      <c r="AH83" s="423">
        <v>-794325391510</v>
      </c>
      <c r="AI83" s="423"/>
      <c r="AJ83" s="423"/>
      <c r="AK83" s="423"/>
      <c r="AL83" s="423"/>
      <c r="AM83" s="423"/>
      <c r="AP83" s="306"/>
    </row>
    <row r="84" spans="1:42" s="286" customFormat="1" ht="15" customHeight="1" outlineLevel="1">
      <c r="A84" s="282"/>
      <c r="B84" s="291" t="s">
        <v>694</v>
      </c>
      <c r="C84" s="289" t="s">
        <v>711</v>
      </c>
      <c r="D84" s="282"/>
      <c r="E84" s="282"/>
      <c r="F84" s="282"/>
      <c r="G84" s="282"/>
      <c r="H84" s="282"/>
      <c r="I84" s="282"/>
      <c r="J84" s="282"/>
      <c r="K84" s="282"/>
      <c r="L84" s="282"/>
      <c r="M84" s="282"/>
      <c r="N84" s="282"/>
      <c r="O84" s="282"/>
      <c r="P84" s="282"/>
      <c r="Q84" s="282"/>
      <c r="R84" s="282"/>
      <c r="S84" s="282"/>
      <c r="T84" s="282"/>
      <c r="U84" s="282"/>
      <c r="V84" s="282"/>
      <c r="W84" s="420" t="s">
        <v>338</v>
      </c>
      <c r="X84" s="420"/>
      <c r="Y84" s="420"/>
      <c r="Z84" s="282"/>
      <c r="AA84" s="423">
        <v>-2658685250</v>
      </c>
      <c r="AB84" s="423"/>
      <c r="AC84" s="423"/>
      <c r="AD84" s="423"/>
      <c r="AE84" s="423"/>
      <c r="AF84" s="423"/>
      <c r="AG84" s="284"/>
      <c r="AH84" s="423">
        <v>-2386728534</v>
      </c>
      <c r="AI84" s="423"/>
      <c r="AJ84" s="423"/>
      <c r="AK84" s="423"/>
      <c r="AL84" s="423"/>
      <c r="AM84" s="423"/>
      <c r="AP84" s="306"/>
    </row>
    <row r="85" spans="1:42" s="286" customFormat="1" ht="15" customHeight="1" outlineLevel="1">
      <c r="A85" s="282"/>
      <c r="B85" s="291" t="s">
        <v>696</v>
      </c>
      <c r="C85" s="289" t="s">
        <v>712</v>
      </c>
      <c r="D85" s="282"/>
      <c r="E85" s="282"/>
      <c r="F85" s="282"/>
      <c r="G85" s="282"/>
      <c r="H85" s="282"/>
      <c r="I85" s="282"/>
      <c r="J85" s="282"/>
      <c r="K85" s="282"/>
      <c r="L85" s="282"/>
      <c r="M85" s="282"/>
      <c r="N85" s="282"/>
      <c r="O85" s="282"/>
      <c r="P85" s="282"/>
      <c r="Q85" s="282"/>
      <c r="R85" s="282"/>
      <c r="S85" s="282"/>
      <c r="T85" s="282"/>
      <c r="U85" s="282"/>
      <c r="V85" s="282"/>
      <c r="W85" s="420" t="s">
        <v>339</v>
      </c>
      <c r="X85" s="420"/>
      <c r="Y85" s="420"/>
      <c r="Z85" s="282"/>
      <c r="AA85" s="423">
        <v>-24919200</v>
      </c>
      <c r="AB85" s="423"/>
      <c r="AC85" s="423"/>
      <c r="AD85" s="423"/>
      <c r="AE85" s="423"/>
      <c r="AF85" s="423"/>
      <c r="AG85" s="284"/>
      <c r="AH85" s="423">
        <v>-1726395400</v>
      </c>
      <c r="AI85" s="423"/>
      <c r="AJ85" s="423"/>
      <c r="AK85" s="423"/>
      <c r="AL85" s="423"/>
      <c r="AM85" s="423"/>
      <c r="AP85" s="306"/>
    </row>
    <row r="86" spans="1:42" s="286" customFormat="1" ht="15" customHeight="1" outlineLevel="1">
      <c r="A86" s="282"/>
      <c r="B86" s="287" t="s">
        <v>340</v>
      </c>
      <c r="C86" s="282"/>
      <c r="D86" s="282"/>
      <c r="E86" s="282"/>
      <c r="F86" s="282"/>
      <c r="G86" s="282"/>
      <c r="H86" s="282"/>
      <c r="I86" s="282"/>
      <c r="J86" s="282"/>
      <c r="K86" s="282"/>
      <c r="L86" s="282"/>
      <c r="M86" s="282"/>
      <c r="N86" s="282"/>
      <c r="O86" s="282"/>
      <c r="P86" s="282"/>
      <c r="Q86" s="282"/>
      <c r="R86" s="282"/>
      <c r="S86" s="282"/>
      <c r="T86" s="282"/>
      <c r="U86" s="282"/>
      <c r="V86" s="282"/>
      <c r="W86" s="421">
        <v>40</v>
      </c>
      <c r="X86" s="421"/>
      <c r="Y86" s="421"/>
      <c r="Z86" s="282"/>
      <c r="AA86" s="422">
        <f>SUM(AA79:AF85)</f>
        <v>-129979681645</v>
      </c>
      <c r="AB86" s="422"/>
      <c r="AC86" s="422"/>
      <c r="AD86" s="422"/>
      <c r="AE86" s="422"/>
      <c r="AF86" s="422"/>
      <c r="AG86" s="284"/>
      <c r="AH86" s="422">
        <f>SUM(AH79:AM85)</f>
        <v>-17933351936</v>
      </c>
      <c r="AI86" s="422"/>
      <c r="AJ86" s="422"/>
      <c r="AK86" s="422"/>
      <c r="AL86" s="422"/>
      <c r="AM86" s="422"/>
      <c r="AP86" s="306"/>
    </row>
    <row r="87" spans="1:42" s="286" customFormat="1" ht="12.75" outlineLevel="1">
      <c r="A87" s="282"/>
      <c r="B87" s="283" t="s">
        <v>73</v>
      </c>
      <c r="C87" s="282"/>
      <c r="D87" s="287"/>
      <c r="E87" s="282"/>
      <c r="F87" s="282"/>
      <c r="G87" s="282"/>
      <c r="H87" s="282"/>
      <c r="I87" s="282"/>
      <c r="J87" s="282"/>
      <c r="K87" s="282"/>
      <c r="L87" s="282"/>
      <c r="M87" s="282"/>
      <c r="N87" s="282"/>
      <c r="O87" s="282"/>
      <c r="P87" s="282"/>
      <c r="Q87" s="282"/>
      <c r="R87" s="282"/>
      <c r="S87" s="282"/>
      <c r="T87" s="282"/>
      <c r="U87" s="282"/>
      <c r="V87" s="282"/>
      <c r="W87" s="421">
        <v>50</v>
      </c>
      <c r="X87" s="421"/>
      <c r="Y87" s="421"/>
      <c r="Z87" s="282"/>
      <c r="AA87" s="422">
        <f>AA68+AA77+AA86</f>
        <v>36113638610</v>
      </c>
      <c r="AB87" s="422"/>
      <c r="AC87" s="422"/>
      <c r="AD87" s="422"/>
      <c r="AE87" s="422"/>
      <c r="AF87" s="422"/>
      <c r="AG87" s="284"/>
      <c r="AH87" s="422">
        <f>AH68+AH77+AH86</f>
        <v>-25479650770</v>
      </c>
      <c r="AI87" s="422"/>
      <c r="AJ87" s="422"/>
      <c r="AK87" s="422"/>
      <c r="AL87" s="422"/>
      <c r="AM87" s="422"/>
      <c r="AP87" s="306"/>
    </row>
    <row r="88" spans="1:42" s="286" customFormat="1" ht="12.75" outlineLevel="1">
      <c r="A88" s="282"/>
      <c r="B88" s="283" t="s">
        <v>341</v>
      </c>
      <c r="C88" s="282"/>
      <c r="D88" s="287"/>
      <c r="E88" s="282"/>
      <c r="F88" s="282"/>
      <c r="G88" s="282"/>
      <c r="H88" s="282"/>
      <c r="I88" s="282"/>
      <c r="J88" s="282"/>
      <c r="K88" s="282"/>
      <c r="L88" s="282"/>
      <c r="M88" s="282"/>
      <c r="N88" s="282"/>
      <c r="O88" s="282"/>
      <c r="P88" s="282"/>
      <c r="Q88" s="282"/>
      <c r="R88" s="282"/>
      <c r="S88" s="282"/>
      <c r="T88" s="282"/>
      <c r="U88" s="282"/>
      <c r="V88" s="282"/>
      <c r="W88" s="421">
        <v>60</v>
      </c>
      <c r="X88" s="421"/>
      <c r="Y88" s="421"/>
      <c r="Z88" s="282"/>
      <c r="AA88" s="422">
        <v>2294291222</v>
      </c>
      <c r="AB88" s="422"/>
      <c r="AC88" s="422"/>
      <c r="AD88" s="422"/>
      <c r="AE88" s="422"/>
      <c r="AF88" s="422"/>
      <c r="AG88" s="284"/>
      <c r="AH88" s="422">
        <v>33452293567</v>
      </c>
      <c r="AI88" s="422"/>
      <c r="AJ88" s="422"/>
      <c r="AK88" s="422"/>
      <c r="AL88" s="422"/>
      <c r="AM88" s="422"/>
      <c r="AP88" s="306"/>
    </row>
    <row r="89" spans="1:42" s="286" customFormat="1" ht="12.75" outlineLevel="1">
      <c r="A89" s="282"/>
      <c r="B89" s="282"/>
      <c r="C89" s="289" t="s">
        <v>342</v>
      </c>
      <c r="D89" s="287"/>
      <c r="E89" s="282"/>
      <c r="F89" s="282"/>
      <c r="G89" s="282"/>
      <c r="H89" s="282"/>
      <c r="I89" s="282"/>
      <c r="J89" s="282"/>
      <c r="K89" s="282"/>
      <c r="L89" s="282"/>
      <c r="M89" s="282"/>
      <c r="N89" s="282"/>
      <c r="O89" s="282"/>
      <c r="P89" s="282"/>
      <c r="Q89" s="282"/>
      <c r="R89" s="282"/>
      <c r="S89" s="282"/>
      <c r="T89" s="282"/>
      <c r="U89" s="282"/>
      <c r="V89" s="282"/>
      <c r="W89" s="420">
        <v>61</v>
      </c>
      <c r="X89" s="420"/>
      <c r="Y89" s="420"/>
      <c r="Z89" s="282"/>
      <c r="AA89" s="418">
        <v>12984862</v>
      </c>
      <c r="AB89" s="418"/>
      <c r="AC89" s="418"/>
      <c r="AD89" s="418"/>
      <c r="AE89" s="418"/>
      <c r="AF89" s="418"/>
      <c r="AG89" s="284"/>
      <c r="AH89" s="418"/>
      <c r="AI89" s="418"/>
      <c r="AJ89" s="418"/>
      <c r="AK89" s="418"/>
      <c r="AL89" s="418"/>
      <c r="AM89" s="418"/>
      <c r="AP89" s="306"/>
    </row>
    <row r="90" spans="1:42" s="286" customFormat="1" ht="12.75" outlineLevel="1">
      <c r="A90" s="282"/>
      <c r="B90" s="283" t="s">
        <v>713</v>
      </c>
      <c r="C90" s="282"/>
      <c r="D90" s="287"/>
      <c r="E90" s="282"/>
      <c r="F90" s="282"/>
      <c r="G90" s="282"/>
      <c r="H90" s="282"/>
      <c r="I90" s="282"/>
      <c r="J90" s="282"/>
      <c r="K90" s="282"/>
      <c r="L90" s="282"/>
      <c r="M90" s="282"/>
      <c r="N90" s="282"/>
      <c r="O90" s="282"/>
      <c r="P90" s="282"/>
      <c r="Q90" s="282"/>
      <c r="R90" s="282"/>
      <c r="S90" s="282"/>
      <c r="T90" s="282"/>
      <c r="U90" s="282"/>
      <c r="V90" s="282"/>
      <c r="W90" s="421">
        <v>70</v>
      </c>
      <c r="X90" s="421"/>
      <c r="Y90" s="421"/>
      <c r="Z90" s="282"/>
      <c r="AA90" s="418">
        <f>AA87+AA88+AA89</f>
        <v>38420914694</v>
      </c>
      <c r="AB90" s="418"/>
      <c r="AC90" s="418"/>
      <c r="AD90" s="418"/>
      <c r="AE90" s="418"/>
      <c r="AF90" s="418"/>
      <c r="AG90" s="284"/>
      <c r="AH90" s="418">
        <f>AH87+AH88+AH89</f>
        <v>7972642797</v>
      </c>
      <c r="AI90" s="418"/>
      <c r="AJ90" s="418"/>
      <c r="AK90" s="418"/>
      <c r="AL90" s="418"/>
      <c r="AM90" s="418"/>
      <c r="AP90" s="306"/>
    </row>
    <row r="91" spans="27:32" ht="19.5" customHeight="1" outlineLevel="1">
      <c r="AA91" s="418"/>
      <c r="AB91" s="418"/>
      <c r="AC91" s="418"/>
      <c r="AD91" s="418"/>
      <c r="AE91" s="418"/>
      <c r="AF91" s="418"/>
    </row>
    <row r="92" spans="1:42" s="237" customFormat="1" ht="15" outlineLevel="1">
      <c r="A92" s="232"/>
      <c r="B92" s="75"/>
      <c r="C92" s="59"/>
      <c r="D92" s="220"/>
      <c r="E92" s="220"/>
      <c r="F92" s="220"/>
      <c r="G92" s="220"/>
      <c r="H92" s="220"/>
      <c r="I92" s="220"/>
      <c r="J92" s="220"/>
      <c r="K92" s="220"/>
      <c r="L92" s="220"/>
      <c r="M92" s="220"/>
      <c r="N92" s="220"/>
      <c r="O92" s="220"/>
      <c r="P92" s="220"/>
      <c r="Q92" s="220"/>
      <c r="R92" s="220"/>
      <c r="S92" s="220"/>
      <c r="T92" s="220"/>
      <c r="U92" s="220"/>
      <c r="V92" s="220"/>
      <c r="W92" s="220"/>
      <c r="X92" s="220"/>
      <c r="Y92" s="221"/>
      <c r="Z92" s="221"/>
      <c r="AA92" s="419" t="s">
        <v>966</v>
      </c>
      <c r="AB92" s="419"/>
      <c r="AC92" s="419"/>
      <c r="AD92" s="419"/>
      <c r="AE92" s="419"/>
      <c r="AF92" s="419"/>
      <c r="AG92" s="419"/>
      <c r="AH92" s="419"/>
      <c r="AI92" s="419"/>
      <c r="AJ92" s="419"/>
      <c r="AK92" s="419"/>
      <c r="AL92" s="419"/>
      <c r="AM92" s="220"/>
      <c r="AP92" s="58"/>
    </row>
    <row r="93" spans="1:42" s="237" customFormat="1" ht="15" outlineLevel="1">
      <c r="A93" s="232"/>
      <c r="B93" s="75"/>
      <c r="C93" s="59"/>
      <c r="D93" s="220"/>
      <c r="E93" s="220"/>
      <c r="F93" s="220"/>
      <c r="G93" s="220"/>
      <c r="H93" s="292" t="s">
        <v>615</v>
      </c>
      <c r="I93" s="220"/>
      <c r="J93" s="220"/>
      <c r="K93" s="220"/>
      <c r="L93" s="220"/>
      <c r="M93" s="220"/>
      <c r="N93" s="220"/>
      <c r="O93" s="220"/>
      <c r="P93" s="220"/>
      <c r="Q93" s="220"/>
      <c r="R93" s="220"/>
      <c r="S93" s="220"/>
      <c r="T93" s="220"/>
      <c r="U93" s="220"/>
      <c r="V93" s="292" t="s">
        <v>616</v>
      </c>
      <c r="W93" s="220"/>
      <c r="X93" s="220"/>
      <c r="Y93" s="221"/>
      <c r="Z93" s="221"/>
      <c r="AA93" s="221"/>
      <c r="AB93" s="221"/>
      <c r="AC93" s="221"/>
      <c r="AD93" s="221"/>
      <c r="AE93" s="220"/>
      <c r="AF93" s="417" t="s">
        <v>752</v>
      </c>
      <c r="AG93" s="417"/>
      <c r="AH93" s="417"/>
      <c r="AI93" s="417"/>
      <c r="AJ93" s="417"/>
      <c r="AK93" s="417"/>
      <c r="AL93" s="417"/>
      <c r="AM93" s="220"/>
      <c r="AP93" s="58"/>
    </row>
    <row r="94" spans="1:42" s="237" customFormat="1" ht="15" outlineLevel="1">
      <c r="A94" s="232"/>
      <c r="B94" s="75"/>
      <c r="C94" s="59"/>
      <c r="D94" s="220"/>
      <c r="E94" s="220"/>
      <c r="F94" s="220"/>
      <c r="G94" s="220"/>
      <c r="H94" s="220"/>
      <c r="I94" s="220"/>
      <c r="J94" s="220"/>
      <c r="K94" s="220"/>
      <c r="L94" s="220"/>
      <c r="M94" s="220"/>
      <c r="N94" s="220"/>
      <c r="O94" s="220"/>
      <c r="P94" s="220"/>
      <c r="Q94" s="220"/>
      <c r="R94" s="220"/>
      <c r="S94" s="220"/>
      <c r="T94" s="220"/>
      <c r="U94" s="220"/>
      <c r="V94" s="220"/>
      <c r="W94" s="220"/>
      <c r="X94" s="220"/>
      <c r="Y94" s="221"/>
      <c r="Z94" s="221"/>
      <c r="AA94" s="221"/>
      <c r="AB94" s="221"/>
      <c r="AC94" s="221"/>
      <c r="AD94" s="221"/>
      <c r="AE94" s="220"/>
      <c r="AF94" s="221"/>
      <c r="AG94" s="220"/>
      <c r="AH94" s="220"/>
      <c r="AI94" s="220"/>
      <c r="AJ94" s="220"/>
      <c r="AK94" s="220"/>
      <c r="AL94" s="220"/>
      <c r="AM94" s="220"/>
      <c r="AP94" s="58"/>
    </row>
    <row r="95" spans="1:42" s="237" customFormat="1" ht="15" outlineLevel="1">
      <c r="A95" s="232"/>
      <c r="B95" s="75"/>
      <c r="C95" s="59"/>
      <c r="D95" s="220"/>
      <c r="E95" s="220"/>
      <c r="F95" s="220"/>
      <c r="G95" s="220"/>
      <c r="H95" s="220"/>
      <c r="I95" s="220"/>
      <c r="J95" s="220"/>
      <c r="K95" s="220"/>
      <c r="L95" s="220"/>
      <c r="M95" s="220"/>
      <c r="N95" s="220"/>
      <c r="O95" s="220"/>
      <c r="P95" s="220"/>
      <c r="Q95" s="220"/>
      <c r="R95" s="220"/>
      <c r="S95" s="220"/>
      <c r="T95" s="220"/>
      <c r="U95" s="220"/>
      <c r="V95" s="220"/>
      <c r="W95" s="220"/>
      <c r="X95" s="220"/>
      <c r="Y95" s="221"/>
      <c r="Z95" s="221"/>
      <c r="AA95" s="221"/>
      <c r="AB95" s="221"/>
      <c r="AC95" s="221"/>
      <c r="AD95" s="221"/>
      <c r="AE95" s="220"/>
      <c r="AF95" s="221"/>
      <c r="AG95" s="220"/>
      <c r="AH95" s="220"/>
      <c r="AI95" s="220"/>
      <c r="AJ95" s="220"/>
      <c r="AK95" s="220"/>
      <c r="AL95" s="220"/>
      <c r="AM95" s="220"/>
      <c r="AP95" s="58"/>
    </row>
    <row r="96" spans="1:42" s="237" customFormat="1" ht="15" outlineLevel="1">
      <c r="A96" s="232"/>
      <c r="B96" s="75"/>
      <c r="C96" s="59"/>
      <c r="D96" s="220"/>
      <c r="E96" s="220"/>
      <c r="F96" s="220"/>
      <c r="G96" s="220"/>
      <c r="H96" s="220"/>
      <c r="I96" s="220"/>
      <c r="J96" s="220"/>
      <c r="K96" s="220"/>
      <c r="L96" s="220"/>
      <c r="M96" s="220"/>
      <c r="N96" s="220"/>
      <c r="O96" s="220"/>
      <c r="P96" s="220"/>
      <c r="Q96" s="220"/>
      <c r="R96" s="220"/>
      <c r="S96" s="220"/>
      <c r="T96" s="220"/>
      <c r="U96" s="220"/>
      <c r="V96" s="220"/>
      <c r="W96" s="220"/>
      <c r="X96" s="220"/>
      <c r="Y96" s="221"/>
      <c r="Z96" s="221"/>
      <c r="AA96" s="221"/>
      <c r="AB96" s="221"/>
      <c r="AC96" s="221"/>
      <c r="AD96" s="221"/>
      <c r="AE96" s="220"/>
      <c r="AF96" s="221"/>
      <c r="AG96" s="220"/>
      <c r="AH96" s="220"/>
      <c r="AI96" s="220"/>
      <c r="AJ96" s="220"/>
      <c r="AK96" s="220"/>
      <c r="AL96" s="220"/>
      <c r="AM96" s="220"/>
      <c r="AP96" s="58"/>
    </row>
    <row r="97" spans="1:42" s="237" customFormat="1" ht="15" outlineLevel="1">
      <c r="A97" s="232"/>
      <c r="B97" s="75"/>
      <c r="C97" s="59"/>
      <c r="D97" s="220"/>
      <c r="E97" s="220"/>
      <c r="F97" s="220"/>
      <c r="G97" s="220"/>
      <c r="H97" s="220"/>
      <c r="I97" s="220"/>
      <c r="J97" s="220"/>
      <c r="K97" s="220"/>
      <c r="L97" s="220"/>
      <c r="M97" s="220"/>
      <c r="N97" s="220"/>
      <c r="O97" s="220"/>
      <c r="P97" s="220"/>
      <c r="Q97" s="220"/>
      <c r="R97" s="220"/>
      <c r="S97" s="220"/>
      <c r="T97" s="220"/>
      <c r="U97" s="220"/>
      <c r="V97" s="220"/>
      <c r="W97" s="220"/>
      <c r="X97" s="220"/>
      <c r="Y97" s="221"/>
      <c r="Z97" s="221"/>
      <c r="AA97" s="221"/>
      <c r="AB97" s="221"/>
      <c r="AC97" s="221"/>
      <c r="AD97" s="221"/>
      <c r="AE97" s="220"/>
      <c r="AF97" s="221"/>
      <c r="AG97" s="220"/>
      <c r="AH97" s="220"/>
      <c r="AI97" s="220"/>
      <c r="AJ97" s="220"/>
      <c r="AK97" s="220"/>
      <c r="AL97" s="220"/>
      <c r="AM97" s="220"/>
      <c r="AP97" s="58"/>
    </row>
    <row r="98" spans="1:42" s="237" customFormat="1" ht="15" outlineLevel="1">
      <c r="A98" s="232"/>
      <c r="B98" s="75"/>
      <c r="C98" s="59"/>
      <c r="D98" s="220"/>
      <c r="E98" s="220"/>
      <c r="F98" s="220"/>
      <c r="G98" s="220"/>
      <c r="H98" s="220"/>
      <c r="I98" s="220"/>
      <c r="J98" s="220"/>
      <c r="K98" s="220"/>
      <c r="L98" s="220"/>
      <c r="M98" s="220"/>
      <c r="N98" s="220"/>
      <c r="O98" s="220"/>
      <c r="P98" s="220"/>
      <c r="Q98" s="220"/>
      <c r="R98" s="220"/>
      <c r="S98" s="220"/>
      <c r="T98" s="220"/>
      <c r="U98" s="220"/>
      <c r="V98" s="220"/>
      <c r="W98" s="220"/>
      <c r="X98" s="220"/>
      <c r="Y98" s="221"/>
      <c r="Z98" s="221"/>
      <c r="AA98" s="221"/>
      <c r="AB98" s="221"/>
      <c r="AC98" s="221"/>
      <c r="AD98" s="221"/>
      <c r="AE98" s="220"/>
      <c r="AF98" s="221"/>
      <c r="AG98" s="220"/>
      <c r="AH98" s="220"/>
      <c r="AI98" s="220"/>
      <c r="AJ98" s="220"/>
      <c r="AK98" s="220"/>
      <c r="AL98" s="220"/>
      <c r="AM98" s="220"/>
      <c r="AP98" s="58"/>
    </row>
    <row r="99" spans="1:42" s="295" customFormat="1" ht="14.25" outlineLevel="1">
      <c r="A99" s="234"/>
      <c r="B99" s="59"/>
      <c r="C99" s="59"/>
      <c r="D99" s="293"/>
      <c r="E99" s="293"/>
      <c r="F99" s="293"/>
      <c r="G99" s="293"/>
      <c r="H99" s="292" t="s">
        <v>744</v>
      </c>
      <c r="I99" s="293"/>
      <c r="J99" s="293"/>
      <c r="K99" s="293"/>
      <c r="L99" s="293"/>
      <c r="M99" s="293"/>
      <c r="N99" s="293"/>
      <c r="O99" s="293"/>
      <c r="P99" s="293"/>
      <c r="Q99" s="293"/>
      <c r="R99" s="293"/>
      <c r="S99" s="293"/>
      <c r="T99" s="293"/>
      <c r="U99" s="293"/>
      <c r="V99" s="292" t="str">
        <f>'[1]Danh muc'!$B$12</f>
        <v>Phạm Minh Tuấn</v>
      </c>
      <c r="W99" s="293"/>
      <c r="X99" s="293"/>
      <c r="Y99" s="294"/>
      <c r="Z99" s="294"/>
      <c r="AA99" s="294"/>
      <c r="AB99" s="294"/>
      <c r="AC99" s="294"/>
      <c r="AD99" s="294"/>
      <c r="AE99" s="293"/>
      <c r="AF99" s="417"/>
      <c r="AG99" s="417"/>
      <c r="AH99" s="417"/>
      <c r="AI99" s="417"/>
      <c r="AJ99" s="417"/>
      <c r="AK99" s="417"/>
      <c r="AL99" s="417"/>
      <c r="AM99" s="293"/>
      <c r="AP99" s="310"/>
    </row>
    <row r="100" spans="1:42" s="237" customFormat="1" ht="15">
      <c r="A100" s="232"/>
      <c r="B100" s="75"/>
      <c r="C100" s="59"/>
      <c r="D100" s="220"/>
      <c r="E100" s="220"/>
      <c r="F100" s="220"/>
      <c r="G100" s="220"/>
      <c r="H100" s="250"/>
      <c r="I100" s="220"/>
      <c r="J100" s="220"/>
      <c r="K100" s="220"/>
      <c r="L100" s="220"/>
      <c r="M100" s="220"/>
      <c r="N100" s="220"/>
      <c r="O100" s="220"/>
      <c r="P100" s="220"/>
      <c r="Q100" s="220"/>
      <c r="R100" s="220"/>
      <c r="S100" s="220"/>
      <c r="T100" s="220"/>
      <c r="U100" s="220"/>
      <c r="V100" s="250"/>
      <c r="W100" s="220"/>
      <c r="X100" s="220"/>
      <c r="Y100" s="221"/>
      <c r="Z100" s="221"/>
      <c r="AA100" s="221"/>
      <c r="AB100" s="221"/>
      <c r="AC100" s="221"/>
      <c r="AD100" s="221"/>
      <c r="AE100" s="220"/>
      <c r="AF100" s="225"/>
      <c r="AG100" s="220"/>
      <c r="AH100" s="220"/>
      <c r="AI100" s="220"/>
      <c r="AJ100" s="220"/>
      <c r="AK100" s="220"/>
      <c r="AL100" s="220"/>
      <c r="AM100" s="220"/>
      <c r="AP100" s="58"/>
    </row>
    <row r="101" spans="2:3" ht="15">
      <c r="B101" s="64"/>
      <c r="C101" s="64"/>
    </row>
    <row r="102" spans="2:3" ht="15">
      <c r="B102" s="64"/>
      <c r="C102" s="64"/>
    </row>
    <row r="103" spans="2:3" ht="15">
      <c r="B103" s="64"/>
      <c r="C103" s="64"/>
    </row>
    <row r="104" spans="2:3" ht="15">
      <c r="B104" s="64"/>
      <c r="C104" s="64"/>
    </row>
    <row r="105" spans="2:3" ht="15">
      <c r="B105" s="64"/>
      <c r="C105" s="64"/>
    </row>
    <row r="106" spans="2:3" ht="15">
      <c r="B106" s="64"/>
      <c r="C106" s="64"/>
    </row>
    <row r="107" spans="2:3" ht="15">
      <c r="B107" s="64"/>
      <c r="C107" s="64"/>
    </row>
    <row r="108" spans="2:3" ht="15">
      <c r="B108" s="64"/>
      <c r="C108" s="64"/>
    </row>
    <row r="109" spans="2:3" ht="15">
      <c r="B109" s="64"/>
      <c r="C109" s="64"/>
    </row>
    <row r="110" spans="2:3" ht="15">
      <c r="B110" s="64"/>
      <c r="C110" s="64"/>
    </row>
    <row r="111" spans="2:3" ht="15">
      <c r="B111" s="64"/>
      <c r="C111" s="64"/>
    </row>
    <row r="112" spans="2:3" ht="15">
      <c r="B112" s="64"/>
      <c r="C112" s="64"/>
    </row>
    <row r="113" spans="2:3" ht="15">
      <c r="B113" s="64"/>
      <c r="C113" s="64"/>
    </row>
    <row r="114" spans="2:3" ht="15">
      <c r="B114" s="64"/>
      <c r="C114" s="64"/>
    </row>
    <row r="115" spans="2:3" ht="15">
      <c r="B115" s="64"/>
      <c r="C115" s="64"/>
    </row>
    <row r="116" spans="2:3" ht="15">
      <c r="B116" s="64"/>
      <c r="C116" s="64"/>
    </row>
    <row r="117" spans="2:3" ht="15">
      <c r="B117" s="64"/>
      <c r="C117" s="64"/>
    </row>
    <row r="118" spans="2:3" ht="15">
      <c r="B118" s="64"/>
      <c r="C118" s="64"/>
    </row>
    <row r="119" spans="2:3" ht="15">
      <c r="B119" s="64"/>
      <c r="C119" s="64"/>
    </row>
    <row r="120" spans="2:3" ht="15">
      <c r="B120" s="64"/>
      <c r="C120" s="64"/>
    </row>
    <row r="121" spans="2:3" ht="15">
      <c r="B121" s="64"/>
      <c r="C121" s="64"/>
    </row>
    <row r="122" spans="2:3" ht="15">
      <c r="B122" s="64"/>
      <c r="C122" s="64"/>
    </row>
    <row r="123" spans="2:3" ht="15">
      <c r="B123" s="64"/>
      <c r="C123" s="64"/>
    </row>
    <row r="124" spans="2:3" ht="15">
      <c r="B124" s="64"/>
      <c r="C124" s="64"/>
    </row>
    <row r="125" spans="2:3" ht="15">
      <c r="B125" s="64"/>
      <c r="C125" s="64"/>
    </row>
    <row r="126" spans="2:3" ht="15">
      <c r="B126" s="64"/>
      <c r="C126" s="64"/>
    </row>
    <row r="127" spans="2:3" ht="15">
      <c r="B127" s="64"/>
      <c r="C127" s="64"/>
    </row>
    <row r="128" spans="2:3" ht="15">
      <c r="B128" s="64"/>
      <c r="C128" s="64"/>
    </row>
    <row r="129" spans="2:3" ht="15">
      <c r="B129" s="64"/>
      <c r="C129" s="64"/>
    </row>
    <row r="130" spans="2:3" ht="15">
      <c r="B130" s="64"/>
      <c r="C130" s="64"/>
    </row>
    <row r="131" spans="2:3" ht="15">
      <c r="B131" s="64"/>
      <c r="C131" s="64"/>
    </row>
    <row r="132" spans="2:3" ht="15">
      <c r="B132" s="64"/>
      <c r="C132" s="64"/>
    </row>
    <row r="133" spans="2:3" ht="15">
      <c r="B133" s="64"/>
      <c r="C133" s="64"/>
    </row>
    <row r="134" spans="2:3" ht="15">
      <c r="B134" s="64"/>
      <c r="C134" s="64"/>
    </row>
    <row r="135" spans="2:3" ht="15">
      <c r="B135" s="64"/>
      <c r="C135" s="64"/>
    </row>
    <row r="136" spans="2:3" ht="15">
      <c r="B136" s="64"/>
      <c r="C136" s="64"/>
    </row>
    <row r="137" spans="2:3" ht="15">
      <c r="B137" s="64"/>
      <c r="C137" s="64"/>
    </row>
  </sheetData>
  <sheetProtection/>
  <mergeCells count="178">
    <mergeCell ref="C12:Q12"/>
    <mergeCell ref="X12:AD12"/>
    <mergeCell ref="AF12:AL12"/>
    <mergeCell ref="X11:AD11"/>
    <mergeCell ref="AF11:AL11"/>
    <mergeCell ref="B9:F9"/>
    <mergeCell ref="U9:W9"/>
    <mergeCell ref="X9:AD9"/>
    <mergeCell ref="AF9:AL9"/>
    <mergeCell ref="X15:AD15"/>
    <mergeCell ref="AF15:AL15"/>
    <mergeCell ref="X14:AD14"/>
    <mergeCell ref="AF14:AL14"/>
    <mergeCell ref="C13:Q13"/>
    <mergeCell ref="X13:AD13"/>
    <mergeCell ref="AF13:AL13"/>
    <mergeCell ref="X18:AD18"/>
    <mergeCell ref="AF18:AL18"/>
    <mergeCell ref="X17:AD17"/>
    <mergeCell ref="AF17:AL17"/>
    <mergeCell ref="X16:AD16"/>
    <mergeCell ref="AF16:AL16"/>
    <mergeCell ref="C22:Q22"/>
    <mergeCell ref="X22:AD22"/>
    <mergeCell ref="AF22:AL22"/>
    <mergeCell ref="X21:AD21"/>
    <mergeCell ref="AF21:AL21"/>
    <mergeCell ref="X19:AD19"/>
    <mergeCell ref="AF19:AL19"/>
    <mergeCell ref="C24:Q24"/>
    <mergeCell ref="X24:AD24"/>
    <mergeCell ref="AF24:AL24"/>
    <mergeCell ref="C23:Q23"/>
    <mergeCell ref="X23:AD23"/>
    <mergeCell ref="AF23:AL23"/>
    <mergeCell ref="X27:AD27"/>
    <mergeCell ref="AF27:AL27"/>
    <mergeCell ref="X26:AD26"/>
    <mergeCell ref="AF26:AL26"/>
    <mergeCell ref="C25:Q25"/>
    <mergeCell ref="X25:AD25"/>
    <mergeCell ref="AF25:AL25"/>
    <mergeCell ref="X30:AD30"/>
    <mergeCell ref="AF30:AL30"/>
    <mergeCell ref="X29:AD29"/>
    <mergeCell ref="AF29:AL29"/>
    <mergeCell ref="C28:Q28"/>
    <mergeCell ref="X28:AD28"/>
    <mergeCell ref="AF28:AL28"/>
    <mergeCell ref="X33:AD33"/>
    <mergeCell ref="AF33:AL33"/>
    <mergeCell ref="C32:Q32"/>
    <mergeCell ref="X32:AD32"/>
    <mergeCell ref="AF32:AL32"/>
    <mergeCell ref="C31:Q31"/>
    <mergeCell ref="X31:AD31"/>
    <mergeCell ref="AF31:AL31"/>
    <mergeCell ref="X36:AD36"/>
    <mergeCell ref="AF36:AL36"/>
    <mergeCell ref="X35:AD35"/>
    <mergeCell ref="AF35:AL35"/>
    <mergeCell ref="X34:AD34"/>
    <mergeCell ref="AF34:AL34"/>
    <mergeCell ref="X38:AD38"/>
    <mergeCell ref="AF38:AL38"/>
    <mergeCell ref="X39:AD39"/>
    <mergeCell ref="AF39:AL39"/>
    <mergeCell ref="X37:AD37"/>
    <mergeCell ref="AF37:AL37"/>
    <mergeCell ref="B42:Q42"/>
    <mergeCell ref="X42:AD42"/>
    <mergeCell ref="AF42:AL42"/>
    <mergeCell ref="X41:AD41"/>
    <mergeCell ref="AF41:AL41"/>
    <mergeCell ref="X40:AD40"/>
    <mergeCell ref="AF40:AL40"/>
    <mergeCell ref="W59:Y59"/>
    <mergeCell ref="AA59:AF59"/>
    <mergeCell ref="AH59:AM59"/>
    <mergeCell ref="X43:AD43"/>
    <mergeCell ref="AF43:AL43"/>
    <mergeCell ref="B56:AL56"/>
    <mergeCell ref="B57:AM57"/>
    <mergeCell ref="W61:Y61"/>
    <mergeCell ref="AA61:AF61"/>
    <mergeCell ref="AH61:AM61"/>
    <mergeCell ref="W60:Y60"/>
    <mergeCell ref="AA60:AF60"/>
    <mergeCell ref="AH60:AM60"/>
    <mergeCell ref="W63:Y63"/>
    <mergeCell ref="AA63:AF63"/>
    <mergeCell ref="AH63:AM63"/>
    <mergeCell ref="W62:Y62"/>
    <mergeCell ref="AA62:AF62"/>
    <mergeCell ref="AH62:AM62"/>
    <mergeCell ref="W65:Y65"/>
    <mergeCell ref="AA65:AF65"/>
    <mergeCell ref="AH65:AM65"/>
    <mergeCell ref="W64:Y64"/>
    <mergeCell ref="AA64:AF64"/>
    <mergeCell ref="AH64:AM64"/>
    <mergeCell ref="W67:Y67"/>
    <mergeCell ref="AA67:AF67"/>
    <mergeCell ref="AH67:AM67"/>
    <mergeCell ref="W66:Y66"/>
    <mergeCell ref="AA66:AF66"/>
    <mergeCell ref="AH66:AM66"/>
    <mergeCell ref="W69:Y69"/>
    <mergeCell ref="AA69:AF69"/>
    <mergeCell ref="AH69:AM69"/>
    <mergeCell ref="W68:Y68"/>
    <mergeCell ref="AA68:AF68"/>
    <mergeCell ref="AH68:AM68"/>
    <mergeCell ref="W71:Y71"/>
    <mergeCell ref="AA71:AF71"/>
    <mergeCell ref="AH71:AM71"/>
    <mergeCell ref="W70:Y70"/>
    <mergeCell ref="AA70:AF70"/>
    <mergeCell ref="AH70:AM70"/>
    <mergeCell ref="W72:Y72"/>
    <mergeCell ref="AA72:AF72"/>
    <mergeCell ref="AH72:AM72"/>
    <mergeCell ref="W73:Y73"/>
    <mergeCell ref="AA73:AF73"/>
    <mergeCell ref="AH73:AM73"/>
    <mergeCell ref="W75:Y75"/>
    <mergeCell ref="AA75:AF75"/>
    <mergeCell ref="AH75:AM75"/>
    <mergeCell ref="W74:Y74"/>
    <mergeCell ref="AA74:AF74"/>
    <mergeCell ref="AH74:AM74"/>
    <mergeCell ref="W77:Y77"/>
    <mergeCell ref="AA77:AF77"/>
    <mergeCell ref="AH77:AM77"/>
    <mergeCell ref="W76:Y76"/>
    <mergeCell ref="AA76:AF76"/>
    <mergeCell ref="AH76:AM76"/>
    <mergeCell ref="W79:Y79"/>
    <mergeCell ref="AA79:AF79"/>
    <mergeCell ref="AH79:AM79"/>
    <mergeCell ref="W78:Y78"/>
    <mergeCell ref="AA78:AF78"/>
    <mergeCell ref="AH78:AM78"/>
    <mergeCell ref="W82:Y82"/>
    <mergeCell ref="AA82:AF82"/>
    <mergeCell ref="AH82:AM82"/>
    <mergeCell ref="W81:Y81"/>
    <mergeCell ref="W80:Y80"/>
    <mergeCell ref="AA80:AF80"/>
    <mergeCell ref="AH80:AM80"/>
    <mergeCell ref="W84:Y84"/>
    <mergeCell ref="AA84:AF84"/>
    <mergeCell ref="AH84:AM84"/>
    <mergeCell ref="W83:Y83"/>
    <mergeCell ref="AA83:AF83"/>
    <mergeCell ref="AH83:AM83"/>
    <mergeCell ref="W86:Y86"/>
    <mergeCell ref="AA86:AF86"/>
    <mergeCell ref="AH86:AM86"/>
    <mergeCell ref="W85:Y85"/>
    <mergeCell ref="AA85:AF85"/>
    <mergeCell ref="AH85:AM85"/>
    <mergeCell ref="W88:Y88"/>
    <mergeCell ref="AA88:AF88"/>
    <mergeCell ref="AH88:AM88"/>
    <mergeCell ref="W87:Y87"/>
    <mergeCell ref="AA87:AF87"/>
    <mergeCell ref="AH87:AM87"/>
    <mergeCell ref="AF99:AL99"/>
    <mergeCell ref="AF93:AL93"/>
    <mergeCell ref="AA91:AF91"/>
    <mergeCell ref="AA92:AL92"/>
    <mergeCell ref="W89:Y89"/>
    <mergeCell ref="W90:Y90"/>
    <mergeCell ref="AA90:AF90"/>
    <mergeCell ref="AH90:AM90"/>
    <mergeCell ref="AA89:AF89"/>
    <mergeCell ref="AH89:AM89"/>
  </mergeCells>
  <printOptions/>
  <pageMargins left="0.2" right="0.17" top="0.23" bottom="0.32" header="0.18" footer="0.22"/>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indexed="53"/>
  </sheetPr>
  <dimension ref="A1:CP710"/>
  <sheetViews>
    <sheetView tabSelected="1" zoomScale="115" zoomScaleNormal="115" zoomScalePageLayoutView="0" workbookViewId="0" topLeftCell="A1">
      <selection activeCell="BU1" sqref="BU1:BV16384"/>
    </sheetView>
  </sheetViews>
  <sheetFormatPr defaultColWidth="2.57421875" defaultRowHeight="19.5" customHeight="1" outlineLevelRow="1" outlineLevelCol="1"/>
  <cols>
    <col min="1" max="1" width="4.8515625" style="59" customWidth="1" outlineLevel="1"/>
    <col min="2" max="2" width="0.9921875" style="59" customWidth="1" outlineLevel="1"/>
    <col min="3" max="10" width="2.57421875" style="66" customWidth="1" outlineLevel="1"/>
    <col min="11" max="11" width="1.8515625" style="66" customWidth="1" outlineLevel="1"/>
    <col min="12" max="12" width="3.00390625" style="66" customWidth="1" outlineLevel="1"/>
    <col min="13" max="13" width="2.7109375" style="66" customWidth="1" outlineLevel="1"/>
    <col min="14" max="14" width="2.421875" style="66" customWidth="1" outlineLevel="1"/>
    <col min="15" max="15" width="4.28125" style="66" customWidth="1" outlineLevel="1"/>
    <col min="16" max="16" width="2.00390625" style="66" customWidth="1" outlineLevel="1"/>
    <col min="17" max="17" width="2.57421875" style="66" customWidth="1" outlineLevel="1"/>
    <col min="18" max="18" width="4.28125" style="66" customWidth="1" outlineLevel="1"/>
    <col min="19" max="19" width="4.7109375" style="66" customWidth="1" outlineLevel="1"/>
    <col min="20" max="20" width="2.00390625" style="66" customWidth="1" outlineLevel="1"/>
    <col min="21" max="21" width="3.7109375" style="66" customWidth="1" outlineLevel="1"/>
    <col min="22" max="22" width="1.421875" style="66" customWidth="1" outlineLevel="1"/>
    <col min="23" max="23" width="5.421875" style="68" customWidth="1" outlineLevel="1"/>
    <col min="24" max="24" width="2.8515625" style="68" customWidth="1" outlineLevel="1"/>
    <col min="25" max="25" width="3.8515625" style="68" customWidth="1" outlineLevel="1"/>
    <col min="26" max="26" width="2.140625" style="68" customWidth="1" outlineLevel="1"/>
    <col min="27" max="27" width="3.28125" style="68" customWidth="1" outlineLevel="1"/>
    <col min="28" max="28" width="3.421875" style="68" customWidth="1" outlineLevel="1"/>
    <col min="29" max="29" width="2.28125" style="68" customWidth="1" outlineLevel="1"/>
    <col min="30" max="30" width="3.57421875" style="68" customWidth="1" outlineLevel="1"/>
    <col min="31" max="31" width="2.421875" style="68" customWidth="1" outlineLevel="1"/>
    <col min="32" max="32" width="2.7109375" style="68" customWidth="1" outlineLevel="1"/>
    <col min="33" max="33" width="2.28125" style="68" customWidth="1" outlineLevel="1"/>
    <col min="34" max="34" width="2.7109375" style="68" customWidth="1" outlineLevel="1"/>
    <col min="35" max="35" width="6.28125" style="68" customWidth="1" outlineLevel="1"/>
    <col min="36" max="36" width="1.1484375" style="69" customWidth="1"/>
    <col min="37" max="37" width="3.00390625" style="59" hidden="1" customWidth="1" outlineLevel="1"/>
    <col min="38" max="38" width="1.1484375" style="59" hidden="1" customWidth="1" outlineLevel="1"/>
    <col min="39" max="71" width="2.57421875" style="66" hidden="1" customWidth="1" outlineLevel="1"/>
    <col min="72" max="72" width="1.7109375" style="66" customWidth="1" collapsed="1"/>
    <col min="73" max="73" width="23.00390625" style="357" hidden="1" customWidth="1"/>
    <col min="74" max="74" width="18.140625" style="70" hidden="1" customWidth="1"/>
    <col min="75" max="75" width="18.7109375" style="71" bestFit="1" customWidth="1"/>
    <col min="76" max="94" width="16.140625" style="72" customWidth="1"/>
    <col min="95" max="16384" width="2.57421875" style="69" customWidth="1"/>
  </cols>
  <sheetData>
    <row r="1" spans="1:94" s="40" customFormat="1" ht="19.5" customHeight="1">
      <c r="A1" s="35" t="str">
        <f>'[4]Danh muc'!B2</f>
        <v>TỔNG CÔNG TY VIGLACERA</v>
      </c>
      <c r="B1" s="36"/>
      <c r="C1" s="36"/>
      <c r="D1" s="36"/>
      <c r="E1" s="36"/>
      <c r="F1" s="36"/>
      <c r="G1" s="36"/>
      <c r="H1" s="36"/>
      <c r="I1" s="36"/>
      <c r="J1" s="36"/>
      <c r="K1" s="36"/>
      <c r="L1" s="36"/>
      <c r="M1" s="36"/>
      <c r="N1" s="36"/>
      <c r="O1" s="36"/>
      <c r="P1" s="36"/>
      <c r="Q1" s="36"/>
      <c r="R1" s="36"/>
      <c r="S1" s="36"/>
      <c r="T1" s="36"/>
      <c r="U1" s="37"/>
      <c r="V1" s="37"/>
      <c r="W1" s="38"/>
      <c r="X1" s="38"/>
      <c r="Y1" s="38"/>
      <c r="Z1" s="38"/>
      <c r="AA1" s="38"/>
      <c r="AB1" s="38"/>
      <c r="AC1" s="38"/>
      <c r="AD1" s="38"/>
      <c r="AE1" s="38"/>
      <c r="AF1" s="38"/>
      <c r="AG1" s="38"/>
      <c r="AH1" s="38"/>
      <c r="AI1" s="39"/>
      <c r="AK1" s="41">
        <f>'[4]Danh muc'!$D$3</f>
        <v>0</v>
      </c>
      <c r="AL1" s="36"/>
      <c r="AM1" s="36"/>
      <c r="AN1" s="36"/>
      <c r="AO1" s="36"/>
      <c r="AP1" s="36"/>
      <c r="AQ1" s="36"/>
      <c r="AR1" s="36"/>
      <c r="AS1" s="36"/>
      <c r="AT1" s="36"/>
      <c r="AU1" s="36"/>
      <c r="AV1" s="36"/>
      <c r="AW1" s="36"/>
      <c r="AX1" s="36"/>
      <c r="AY1" s="36"/>
      <c r="AZ1" s="36"/>
      <c r="BA1" s="36"/>
      <c r="BB1" s="36"/>
      <c r="BC1" s="36"/>
      <c r="BD1" s="36"/>
      <c r="BE1" s="37"/>
      <c r="BF1" s="37"/>
      <c r="BG1" s="37"/>
      <c r="BH1" s="37"/>
      <c r="BI1" s="37"/>
      <c r="BJ1" s="37"/>
      <c r="BK1" s="37"/>
      <c r="BL1" s="37"/>
      <c r="BM1" s="37"/>
      <c r="BN1" s="37"/>
      <c r="BO1" s="37"/>
      <c r="BP1" s="37"/>
      <c r="BQ1" s="37"/>
      <c r="BR1" s="37"/>
      <c r="BS1" s="42" t="s">
        <v>347</v>
      </c>
      <c r="BT1" s="43"/>
      <c r="BU1" s="351"/>
      <c r="BV1" s="352"/>
      <c r="BW1" s="44"/>
      <c r="BX1" s="45"/>
      <c r="BY1" s="45"/>
      <c r="BZ1" s="45"/>
      <c r="CA1" s="45"/>
      <c r="CB1" s="45"/>
      <c r="CC1" s="45"/>
      <c r="CD1" s="45"/>
      <c r="CE1" s="45"/>
      <c r="CF1" s="45"/>
      <c r="CG1" s="45"/>
      <c r="CH1" s="45"/>
      <c r="CI1" s="45"/>
      <c r="CJ1" s="45"/>
      <c r="CK1" s="45"/>
      <c r="CL1" s="45"/>
      <c r="CM1" s="45"/>
      <c r="CN1" s="45"/>
      <c r="CO1" s="45"/>
      <c r="CP1" s="45"/>
    </row>
    <row r="2" spans="1:94" s="40" customFormat="1" ht="15" customHeight="1">
      <c r="A2" s="46" t="str">
        <f>'[4]Danh muc'!B3</f>
        <v>Công ty Cổ phần Viglacera Hạ Long </v>
      </c>
      <c r="B2" s="36"/>
      <c r="C2" s="36"/>
      <c r="D2" s="36"/>
      <c r="E2" s="36"/>
      <c r="F2" s="36"/>
      <c r="G2" s="36"/>
      <c r="H2" s="36"/>
      <c r="I2" s="36"/>
      <c r="J2" s="36"/>
      <c r="K2" s="36"/>
      <c r="L2" s="36"/>
      <c r="M2" s="36"/>
      <c r="N2" s="36"/>
      <c r="O2" s="36"/>
      <c r="P2" s="36"/>
      <c r="Q2" s="36"/>
      <c r="R2" s="36"/>
      <c r="S2" s="36"/>
      <c r="T2" s="36"/>
      <c r="U2" s="37"/>
      <c r="V2" s="37"/>
      <c r="W2" s="38"/>
      <c r="X2" s="38"/>
      <c r="Y2" s="38"/>
      <c r="Z2" s="38"/>
      <c r="AA2" s="38"/>
      <c r="AB2" s="38"/>
      <c r="AC2" s="38"/>
      <c r="AD2" s="38"/>
      <c r="AE2" s="38"/>
      <c r="AF2" s="38"/>
      <c r="AG2" s="38"/>
      <c r="AH2" s="38"/>
      <c r="AI2" s="39" t="s">
        <v>963</v>
      </c>
      <c r="AK2" s="41"/>
      <c r="AL2" s="36"/>
      <c r="AM2" s="36"/>
      <c r="AN2" s="36"/>
      <c r="AO2" s="36"/>
      <c r="AP2" s="36"/>
      <c r="AQ2" s="36"/>
      <c r="AR2" s="36"/>
      <c r="AS2" s="36"/>
      <c r="AT2" s="36"/>
      <c r="AU2" s="36"/>
      <c r="AV2" s="36"/>
      <c r="AW2" s="36"/>
      <c r="AX2" s="36"/>
      <c r="AY2" s="36"/>
      <c r="AZ2" s="36"/>
      <c r="BA2" s="36"/>
      <c r="BB2" s="36"/>
      <c r="BC2" s="36"/>
      <c r="BD2" s="36"/>
      <c r="BE2" s="37"/>
      <c r="BF2" s="37"/>
      <c r="BG2" s="37"/>
      <c r="BH2" s="37"/>
      <c r="BI2" s="37"/>
      <c r="BJ2" s="37"/>
      <c r="BK2" s="37"/>
      <c r="BL2" s="37"/>
      <c r="BM2" s="37"/>
      <c r="BN2" s="37"/>
      <c r="BO2" s="37"/>
      <c r="BP2" s="37"/>
      <c r="BQ2" s="37"/>
      <c r="BR2" s="37"/>
      <c r="BS2" s="42"/>
      <c r="BT2" s="43"/>
      <c r="BU2" s="351"/>
      <c r="BV2" s="352"/>
      <c r="BW2" s="44"/>
      <c r="BX2" s="45"/>
      <c r="BY2" s="45"/>
      <c r="BZ2" s="45"/>
      <c r="CA2" s="45"/>
      <c r="CB2" s="45"/>
      <c r="CC2" s="45"/>
      <c r="CD2" s="45"/>
      <c r="CE2" s="45"/>
      <c r="CF2" s="45"/>
      <c r="CG2" s="45"/>
      <c r="CH2" s="45"/>
      <c r="CI2" s="45"/>
      <c r="CJ2" s="45"/>
      <c r="CK2" s="45"/>
      <c r="CL2" s="45"/>
      <c r="CM2" s="45"/>
      <c r="CN2" s="45"/>
      <c r="CO2" s="45"/>
      <c r="CP2" s="45"/>
    </row>
    <row r="3" spans="1:94" s="51" customFormat="1" ht="19.5" customHeight="1">
      <c r="A3" s="47" t="str">
        <f>'[4]Danh muc'!$B$4</f>
        <v>Phường Hà Khẩu, TP Hạ Long, Tỉnh Quảng Ninh</v>
      </c>
      <c r="B3" s="48"/>
      <c r="C3" s="47"/>
      <c r="D3" s="47"/>
      <c r="E3" s="47"/>
      <c r="F3" s="47"/>
      <c r="G3" s="47"/>
      <c r="H3" s="47"/>
      <c r="I3" s="47"/>
      <c r="J3" s="47"/>
      <c r="K3" s="47"/>
      <c r="L3" s="47"/>
      <c r="M3" s="47"/>
      <c r="N3" s="47"/>
      <c r="O3" s="47"/>
      <c r="P3" s="47"/>
      <c r="Q3" s="47"/>
      <c r="R3" s="47"/>
      <c r="S3" s="47"/>
      <c r="T3" s="47"/>
      <c r="U3" s="47"/>
      <c r="V3" s="47"/>
      <c r="W3" s="49"/>
      <c r="X3" s="49"/>
      <c r="Y3" s="49"/>
      <c r="Z3" s="49"/>
      <c r="AA3" s="49"/>
      <c r="AB3" s="49"/>
      <c r="AC3" s="49"/>
      <c r="AD3" s="49"/>
      <c r="AE3" s="49"/>
      <c r="AF3" s="49"/>
      <c r="AG3" s="49"/>
      <c r="AH3" s="49"/>
      <c r="AI3" s="50" t="s">
        <v>965</v>
      </c>
      <c r="AK3" s="52">
        <f>'[4]Danh muc'!$D$4</f>
        <v>0</v>
      </c>
      <c r="AL3" s="53"/>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5">
        <f>'[4]Danh muc'!$D$5</f>
        <v>0</v>
      </c>
      <c r="BT3" s="56"/>
      <c r="BU3" s="353"/>
      <c r="BV3" s="354"/>
      <c r="BW3" s="57"/>
      <c r="BX3" s="58"/>
      <c r="BY3" s="58"/>
      <c r="BZ3" s="58"/>
      <c r="CA3" s="58"/>
      <c r="CB3" s="58"/>
      <c r="CC3" s="58"/>
      <c r="CD3" s="58"/>
      <c r="CE3" s="58"/>
      <c r="CF3" s="58"/>
      <c r="CG3" s="58"/>
      <c r="CH3" s="58"/>
      <c r="CI3" s="58"/>
      <c r="CJ3" s="58"/>
      <c r="CK3" s="58"/>
      <c r="CL3" s="58"/>
      <c r="CM3" s="58"/>
      <c r="CN3" s="58"/>
      <c r="CO3" s="58"/>
      <c r="CP3" s="58"/>
    </row>
    <row r="4" spans="1:94" s="51" customFormat="1" ht="13.5" customHeight="1">
      <c r="A4" s="59"/>
      <c r="B4" s="53"/>
      <c r="C4" s="54"/>
      <c r="D4" s="54"/>
      <c r="E4" s="54"/>
      <c r="F4" s="54"/>
      <c r="G4" s="54"/>
      <c r="H4" s="54"/>
      <c r="I4" s="54"/>
      <c r="J4" s="54"/>
      <c r="K4" s="54"/>
      <c r="L4" s="54"/>
      <c r="M4" s="54"/>
      <c r="N4" s="54"/>
      <c r="O4" s="54"/>
      <c r="P4" s="54"/>
      <c r="Q4" s="54"/>
      <c r="R4" s="54"/>
      <c r="S4" s="54"/>
      <c r="T4" s="54"/>
      <c r="U4" s="54"/>
      <c r="V4" s="54"/>
      <c r="W4" s="60"/>
      <c r="X4" s="60"/>
      <c r="Y4" s="60"/>
      <c r="Z4" s="60"/>
      <c r="AA4" s="60"/>
      <c r="AB4" s="60"/>
      <c r="AC4" s="60"/>
      <c r="AD4" s="60"/>
      <c r="AE4" s="60"/>
      <c r="AF4" s="60"/>
      <c r="AG4" s="60"/>
      <c r="AH4" s="60"/>
      <c r="AI4" s="60"/>
      <c r="AK4" s="53"/>
      <c r="AL4" s="53"/>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355"/>
      <c r="BV4" s="356"/>
      <c r="BW4" s="61"/>
      <c r="BX4" s="58"/>
      <c r="BY4" s="58"/>
      <c r="BZ4" s="58"/>
      <c r="CA4" s="58"/>
      <c r="CB4" s="58"/>
      <c r="CC4" s="58"/>
      <c r="CD4" s="58"/>
      <c r="CE4" s="58"/>
      <c r="CF4" s="58"/>
      <c r="CG4" s="58"/>
      <c r="CH4" s="58"/>
      <c r="CI4" s="58"/>
      <c r="CJ4" s="58"/>
      <c r="CK4" s="58"/>
      <c r="CL4" s="58"/>
      <c r="CM4" s="58"/>
      <c r="CN4" s="58"/>
      <c r="CO4" s="58"/>
      <c r="CP4" s="58"/>
    </row>
    <row r="5" spans="1:94" s="51" customFormat="1" ht="20.25" customHeight="1">
      <c r="A5" s="62" t="s">
        <v>756</v>
      </c>
      <c r="B5" s="53" t="s">
        <v>348</v>
      </c>
      <c r="C5" s="53" t="s">
        <v>349</v>
      </c>
      <c r="D5" s="54"/>
      <c r="E5" s="54"/>
      <c r="F5" s="54"/>
      <c r="G5" s="54"/>
      <c r="H5" s="54"/>
      <c r="I5" s="54"/>
      <c r="J5" s="54"/>
      <c r="K5" s="54"/>
      <c r="L5" s="54"/>
      <c r="M5" s="54"/>
      <c r="N5" s="54"/>
      <c r="O5" s="54"/>
      <c r="P5" s="54"/>
      <c r="Q5" s="54"/>
      <c r="R5" s="54"/>
      <c r="S5" s="54"/>
      <c r="T5" s="54"/>
      <c r="U5" s="54"/>
      <c r="V5" s="54"/>
      <c r="W5" s="60"/>
      <c r="X5" s="60"/>
      <c r="Y5" s="60"/>
      <c r="Z5" s="60"/>
      <c r="AA5" s="60"/>
      <c r="AB5" s="60"/>
      <c r="AC5" s="60"/>
      <c r="AD5" s="60"/>
      <c r="AE5" s="60"/>
      <c r="AF5" s="60"/>
      <c r="AG5" s="60"/>
      <c r="AH5" s="60"/>
      <c r="AI5" s="60"/>
      <c r="AK5" s="53"/>
      <c r="AL5" s="53"/>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355"/>
      <c r="BV5" s="356"/>
      <c r="BW5" s="61"/>
      <c r="BX5" s="58"/>
      <c r="BY5" s="58"/>
      <c r="BZ5" s="58"/>
      <c r="CA5" s="58"/>
      <c r="CB5" s="58"/>
      <c r="CC5" s="58"/>
      <c r="CD5" s="58"/>
      <c r="CE5" s="58"/>
      <c r="CF5" s="58"/>
      <c r="CG5" s="58"/>
      <c r="CH5" s="58"/>
      <c r="CI5" s="58"/>
      <c r="CJ5" s="58"/>
      <c r="CK5" s="58"/>
      <c r="CL5" s="58"/>
      <c r="CM5" s="58"/>
      <c r="CN5" s="58"/>
      <c r="CO5" s="58"/>
      <c r="CP5" s="58"/>
    </row>
    <row r="6" spans="1:56" ht="18" customHeight="1">
      <c r="A6" s="63">
        <v>1</v>
      </c>
      <c r="B6" s="59" t="s">
        <v>348</v>
      </c>
      <c r="C6" s="64" t="s">
        <v>350</v>
      </c>
      <c r="D6" s="64"/>
      <c r="E6" s="64"/>
      <c r="F6" s="64"/>
      <c r="G6" s="64"/>
      <c r="H6" s="64"/>
      <c r="I6" s="64"/>
      <c r="J6" s="64"/>
      <c r="K6" s="64"/>
      <c r="L6" s="64"/>
      <c r="M6" s="64"/>
      <c r="N6" s="64"/>
      <c r="O6" s="64"/>
      <c r="P6" s="64"/>
      <c r="Q6" s="64"/>
      <c r="R6" s="64"/>
      <c r="S6" s="64"/>
      <c r="T6" s="449"/>
      <c r="U6" s="449"/>
      <c r="W6" s="470" t="s">
        <v>970</v>
      </c>
      <c r="X6" s="470"/>
      <c r="Y6" s="470"/>
      <c r="Z6" s="470"/>
      <c r="AA6" s="470"/>
      <c r="AB6" s="470"/>
      <c r="AD6" s="550" t="s">
        <v>757</v>
      </c>
      <c r="AE6" s="470"/>
      <c r="AF6" s="470"/>
      <c r="AG6" s="470"/>
      <c r="AH6" s="470"/>
      <c r="AI6" s="470"/>
      <c r="AK6" s="59">
        <v>1</v>
      </c>
      <c r="AL6" s="59" t="s">
        <v>348</v>
      </c>
      <c r="AM6" s="64" t="s">
        <v>353</v>
      </c>
      <c r="AN6" s="64"/>
      <c r="AO6" s="64"/>
      <c r="AP6" s="64"/>
      <c r="AQ6" s="64"/>
      <c r="AR6" s="64"/>
      <c r="AS6" s="64"/>
      <c r="AT6" s="64"/>
      <c r="AU6" s="64"/>
      <c r="AV6" s="64"/>
      <c r="AW6" s="64"/>
      <c r="AX6" s="64"/>
      <c r="AY6" s="64"/>
      <c r="AZ6" s="64"/>
      <c r="BA6" s="64"/>
      <c r="BB6" s="64"/>
      <c r="BC6" s="64"/>
      <c r="BD6" s="64"/>
    </row>
    <row r="7" spans="3:72" ht="18" customHeight="1">
      <c r="C7" s="73"/>
      <c r="D7" s="73"/>
      <c r="E7" s="73"/>
      <c r="F7" s="73"/>
      <c r="G7" s="73"/>
      <c r="H7" s="73"/>
      <c r="I7" s="73"/>
      <c r="J7" s="73"/>
      <c r="K7" s="73"/>
      <c r="L7" s="73"/>
      <c r="M7" s="73"/>
      <c r="N7" s="73"/>
      <c r="O7" s="73"/>
      <c r="P7" s="73"/>
      <c r="Q7" s="73"/>
      <c r="R7" s="73"/>
      <c r="S7" s="73"/>
      <c r="T7" s="65"/>
      <c r="U7" s="65"/>
      <c r="W7" s="488" t="s">
        <v>354</v>
      </c>
      <c r="X7" s="551"/>
      <c r="Y7" s="551"/>
      <c r="Z7" s="551"/>
      <c r="AA7" s="551"/>
      <c r="AB7" s="551"/>
      <c r="AC7" s="67"/>
      <c r="AD7" s="488" t="s">
        <v>354</v>
      </c>
      <c r="AE7" s="551"/>
      <c r="AF7" s="551"/>
      <c r="AG7" s="551"/>
      <c r="AH7" s="551"/>
      <c r="AI7" s="551"/>
      <c r="AM7" s="73"/>
      <c r="AN7" s="73"/>
      <c r="AO7" s="73"/>
      <c r="AP7" s="73"/>
      <c r="AQ7" s="73"/>
      <c r="AR7" s="73"/>
      <c r="AS7" s="73"/>
      <c r="AT7" s="73"/>
      <c r="AU7" s="73"/>
      <c r="AV7" s="73"/>
      <c r="AW7" s="73"/>
      <c r="AX7" s="73"/>
      <c r="AY7" s="73"/>
      <c r="AZ7" s="73"/>
      <c r="BA7" s="73"/>
      <c r="BB7" s="73"/>
      <c r="BC7" s="73"/>
      <c r="BD7" s="73"/>
      <c r="BG7" s="74"/>
      <c r="BH7" s="74"/>
      <c r="BI7" s="74"/>
      <c r="BJ7" s="74"/>
      <c r="BK7" s="74"/>
      <c r="BL7" s="74"/>
      <c r="BN7" s="74"/>
      <c r="BO7" s="74"/>
      <c r="BP7" s="74"/>
      <c r="BQ7" s="74"/>
      <c r="BR7" s="74"/>
      <c r="BS7" s="74"/>
      <c r="BT7" s="74"/>
    </row>
    <row r="8" spans="3:72" ht="18" customHeight="1">
      <c r="C8" s="75" t="s">
        <v>355</v>
      </c>
      <c r="D8" s="59"/>
      <c r="E8" s="59"/>
      <c r="F8" s="59"/>
      <c r="G8" s="59"/>
      <c r="H8" s="59"/>
      <c r="I8" s="59"/>
      <c r="J8" s="59"/>
      <c r="K8" s="59"/>
      <c r="L8" s="59"/>
      <c r="M8" s="59"/>
      <c r="N8" s="59"/>
      <c r="O8" s="59"/>
      <c r="P8" s="59"/>
      <c r="Q8" s="59"/>
      <c r="R8" s="59"/>
      <c r="S8" s="59"/>
      <c r="T8" s="449"/>
      <c r="U8" s="449"/>
      <c r="W8" s="450">
        <v>1019486264</v>
      </c>
      <c r="X8" s="450"/>
      <c r="Y8" s="450"/>
      <c r="Z8" s="450"/>
      <c r="AA8" s="450"/>
      <c r="AB8" s="450"/>
      <c r="AD8" s="450">
        <f>'[4]lien ket'!J14</f>
        <v>47679621</v>
      </c>
      <c r="AE8" s="450"/>
      <c r="AF8" s="450"/>
      <c r="AG8" s="450"/>
      <c r="AH8" s="450"/>
      <c r="AI8" s="450"/>
      <c r="AM8" s="75" t="s">
        <v>356</v>
      </c>
      <c r="AN8" s="59"/>
      <c r="AO8" s="59"/>
      <c r="AP8" s="59"/>
      <c r="AQ8" s="59"/>
      <c r="AR8" s="59"/>
      <c r="AS8" s="59"/>
      <c r="AT8" s="59"/>
      <c r="AU8" s="59"/>
      <c r="AV8" s="59"/>
      <c r="AW8" s="59"/>
      <c r="AX8" s="59"/>
      <c r="AY8" s="59"/>
      <c r="AZ8" s="59"/>
      <c r="BA8" s="59"/>
      <c r="BB8" s="59"/>
      <c r="BC8" s="59"/>
      <c r="BD8" s="59"/>
      <c r="BG8" s="548"/>
      <c r="BH8" s="548"/>
      <c r="BI8" s="548"/>
      <c r="BJ8" s="548"/>
      <c r="BK8" s="548"/>
      <c r="BL8" s="548"/>
      <c r="BN8" s="548"/>
      <c r="BO8" s="548"/>
      <c r="BP8" s="548"/>
      <c r="BQ8" s="548"/>
      <c r="BR8" s="548"/>
      <c r="BS8" s="548"/>
      <c r="BT8" s="77"/>
    </row>
    <row r="9" spans="3:72" ht="18" customHeight="1">
      <c r="C9" s="75" t="s">
        <v>357</v>
      </c>
      <c r="D9" s="59"/>
      <c r="E9" s="59"/>
      <c r="F9" s="59"/>
      <c r="G9" s="59"/>
      <c r="H9" s="59"/>
      <c r="I9" s="59"/>
      <c r="J9" s="59"/>
      <c r="K9" s="59"/>
      <c r="L9" s="59"/>
      <c r="M9" s="59"/>
      <c r="N9" s="59"/>
      <c r="O9" s="59"/>
      <c r="P9" s="59"/>
      <c r="Q9" s="59"/>
      <c r="R9" s="59"/>
      <c r="S9" s="59"/>
      <c r="T9" s="449"/>
      <c r="U9" s="449"/>
      <c r="W9" s="445">
        <v>37401428430</v>
      </c>
      <c r="X9" s="445"/>
      <c r="Y9" s="445"/>
      <c r="Z9" s="445"/>
      <c r="AA9" s="445"/>
      <c r="AB9" s="445"/>
      <c r="AD9" s="445">
        <f>'[4]lien ket'!J15</f>
        <v>2246611601</v>
      </c>
      <c r="AE9" s="445"/>
      <c r="AF9" s="445"/>
      <c r="AG9" s="445"/>
      <c r="AH9" s="445"/>
      <c r="AI9" s="445"/>
      <c r="AM9" s="75" t="s">
        <v>358</v>
      </c>
      <c r="AN9" s="59"/>
      <c r="AO9" s="59"/>
      <c r="AP9" s="59"/>
      <c r="AQ9" s="59"/>
      <c r="AR9" s="59"/>
      <c r="AS9" s="59"/>
      <c r="AT9" s="59"/>
      <c r="AU9" s="59"/>
      <c r="AV9" s="59"/>
      <c r="AW9" s="59"/>
      <c r="AX9" s="59"/>
      <c r="AY9" s="59"/>
      <c r="AZ9" s="59"/>
      <c r="BA9" s="59"/>
      <c r="BB9" s="59"/>
      <c r="BC9" s="59"/>
      <c r="BD9" s="59"/>
      <c r="BG9" s="469" t="e">
        <f>SUBTOTAL(9,#REF!)</f>
        <v>#REF!</v>
      </c>
      <c r="BH9" s="469"/>
      <c r="BI9" s="469"/>
      <c r="BJ9" s="469"/>
      <c r="BK9" s="469"/>
      <c r="BL9" s="469"/>
      <c r="BN9" s="469" t="e">
        <f>SUBTOTAL(9,#REF!)</f>
        <v>#REF!</v>
      </c>
      <c r="BO9" s="469"/>
      <c r="BP9" s="469"/>
      <c r="BQ9" s="469"/>
      <c r="BR9" s="469"/>
      <c r="BS9" s="469"/>
      <c r="BT9" s="78"/>
    </row>
    <row r="10" spans="3:72" ht="18" customHeight="1" hidden="1">
      <c r="C10" s="66" t="s">
        <v>359</v>
      </c>
      <c r="T10" s="449"/>
      <c r="U10" s="449"/>
      <c r="W10" s="445">
        <f>'[4]lien ket'!F16</f>
        <v>0</v>
      </c>
      <c r="X10" s="445"/>
      <c r="Y10" s="445"/>
      <c r="Z10" s="445"/>
      <c r="AA10" s="445"/>
      <c r="AB10" s="445"/>
      <c r="AD10" s="445">
        <f>'[4]lien ket'!J16</f>
        <v>0</v>
      </c>
      <c r="AE10" s="445"/>
      <c r="AF10" s="445"/>
      <c r="AG10" s="445"/>
      <c r="AH10" s="445"/>
      <c r="AI10" s="445"/>
      <c r="AM10" s="66" t="s">
        <v>360</v>
      </c>
      <c r="BG10" s="469"/>
      <c r="BH10" s="469"/>
      <c r="BI10" s="469"/>
      <c r="BJ10" s="469"/>
      <c r="BK10" s="469"/>
      <c r="BL10" s="469"/>
      <c r="BN10" s="469"/>
      <c r="BO10" s="469"/>
      <c r="BP10" s="469"/>
      <c r="BQ10" s="469"/>
      <c r="BR10" s="469"/>
      <c r="BS10" s="469"/>
      <c r="BT10" s="78"/>
    </row>
    <row r="11" spans="3:74" ht="18" customHeight="1" thickBot="1">
      <c r="C11" s="454" t="s">
        <v>361</v>
      </c>
      <c r="D11" s="454"/>
      <c r="E11" s="454"/>
      <c r="F11" s="454"/>
      <c r="G11" s="454"/>
      <c r="H11" s="454"/>
      <c r="I11" s="454"/>
      <c r="J11" s="454"/>
      <c r="K11" s="454"/>
      <c r="L11" s="454"/>
      <c r="M11" s="454"/>
      <c r="N11" s="454"/>
      <c r="O11" s="454"/>
      <c r="P11" s="454"/>
      <c r="Q11" s="454"/>
      <c r="R11" s="454"/>
      <c r="S11" s="454"/>
      <c r="T11" s="79"/>
      <c r="U11" s="80"/>
      <c r="W11" s="455">
        <f>SUBTOTAL(9,W8:AB10)</f>
        <v>38420914694</v>
      </c>
      <c r="X11" s="455"/>
      <c r="Y11" s="455"/>
      <c r="Z11" s="455"/>
      <c r="AA11" s="455"/>
      <c r="AB11" s="455"/>
      <c r="AD11" s="455">
        <f>SUBTOTAL(9,AD8:AI10)</f>
        <v>2294291222</v>
      </c>
      <c r="AE11" s="455"/>
      <c r="AF11" s="455"/>
      <c r="AG11" s="455"/>
      <c r="AH11" s="455"/>
      <c r="AI11" s="455"/>
      <c r="AM11" s="59" t="s">
        <v>362</v>
      </c>
      <c r="AN11" s="59"/>
      <c r="AO11" s="59"/>
      <c r="AP11" s="59"/>
      <c r="AQ11" s="59"/>
      <c r="AR11" s="59"/>
      <c r="AS11" s="59"/>
      <c r="AT11" s="59"/>
      <c r="AU11" s="59"/>
      <c r="AV11" s="59"/>
      <c r="AW11" s="59"/>
      <c r="AX11" s="59"/>
      <c r="AY11" s="59"/>
      <c r="AZ11" s="59"/>
      <c r="BA11" s="59"/>
      <c r="BB11" s="59"/>
      <c r="BC11" s="59"/>
      <c r="BD11" s="59"/>
      <c r="BG11" s="489">
        <f>SUBTOTAL(9,BG8:BL10)</f>
        <v>0</v>
      </c>
      <c r="BH11" s="489"/>
      <c r="BI11" s="489"/>
      <c r="BJ11" s="489"/>
      <c r="BK11" s="489"/>
      <c r="BL11" s="489"/>
      <c r="BN11" s="489">
        <f>SUBTOTAL(9,BN8:BS10)</f>
        <v>0</v>
      </c>
      <c r="BO11" s="489"/>
      <c r="BP11" s="489"/>
      <c r="BQ11" s="489"/>
      <c r="BR11" s="489"/>
      <c r="BS11" s="489"/>
      <c r="BT11" s="81"/>
      <c r="BU11" s="357">
        <f>'[4]lien ket'!F13</f>
        <v>8026088320</v>
      </c>
      <c r="BV11" s="358">
        <f>'[4]lien ket'!G13</f>
        <v>2294291222</v>
      </c>
    </row>
    <row r="12" spans="20:74" ht="18" customHeight="1" thickTop="1">
      <c r="T12" s="80"/>
      <c r="U12" s="80"/>
      <c r="BU12" s="357">
        <f>BU11-W11</f>
        <v>-30394826374</v>
      </c>
      <c r="BV12" s="359">
        <f>BV11-AD11</f>
        <v>0</v>
      </c>
    </row>
    <row r="13" spans="1:35" ht="18" customHeight="1">
      <c r="A13" s="62">
        <v>2</v>
      </c>
      <c r="B13" s="59" t="s">
        <v>348</v>
      </c>
      <c r="C13" s="64" t="s">
        <v>363</v>
      </c>
      <c r="T13" s="80"/>
      <c r="U13" s="80"/>
      <c r="W13" s="470" t="str">
        <f>W6</f>
        <v>30/09/2013</v>
      </c>
      <c r="X13" s="470"/>
      <c r="Y13" s="470"/>
      <c r="Z13" s="470"/>
      <c r="AA13" s="470"/>
      <c r="AB13" s="470"/>
      <c r="AD13" s="470" t="str">
        <f>AD6</f>
        <v>01/01/2013</v>
      </c>
      <c r="AE13" s="470"/>
      <c r="AF13" s="470"/>
      <c r="AG13" s="470"/>
      <c r="AH13" s="470"/>
      <c r="AI13" s="470"/>
    </row>
    <row r="14" spans="20:35" ht="18" customHeight="1">
      <c r="T14" s="80"/>
      <c r="U14" s="80"/>
      <c r="W14" s="488" t="s">
        <v>354</v>
      </c>
      <c r="X14" s="551"/>
      <c r="Y14" s="551"/>
      <c r="Z14" s="551"/>
      <c r="AA14" s="551"/>
      <c r="AB14" s="551"/>
      <c r="AC14" s="67"/>
      <c r="AD14" s="488" t="s">
        <v>354</v>
      </c>
      <c r="AE14" s="551"/>
      <c r="AF14" s="551"/>
      <c r="AG14" s="551"/>
      <c r="AH14" s="551"/>
      <c r="AI14" s="551"/>
    </row>
    <row r="15" spans="3:35" ht="18" customHeight="1" hidden="1">
      <c r="C15" s="66" t="s">
        <v>364</v>
      </c>
      <c r="T15" s="80"/>
      <c r="U15" s="80"/>
      <c r="W15" s="450">
        <f>'[4]lien ket'!F24</f>
        <v>0</v>
      </c>
      <c r="X15" s="450"/>
      <c r="Y15" s="450"/>
      <c r="Z15" s="450"/>
      <c r="AA15" s="450"/>
      <c r="AB15" s="450"/>
      <c r="AD15" s="450">
        <f>'[4]lien ket'!J24</f>
        <v>0</v>
      </c>
      <c r="AE15" s="450"/>
      <c r="AF15" s="450"/>
      <c r="AG15" s="450"/>
      <c r="AH15" s="450"/>
      <c r="AI15" s="450"/>
    </row>
    <row r="16" spans="3:35" ht="18" customHeight="1">
      <c r="C16" s="66" t="s">
        <v>365</v>
      </c>
      <c r="T16" s="80"/>
      <c r="U16" s="80"/>
      <c r="W16" s="445">
        <f>SUM(W17:AB21)</f>
        <v>12000000000</v>
      </c>
      <c r="X16" s="445"/>
      <c r="Y16" s="445"/>
      <c r="Z16" s="445"/>
      <c r="AA16" s="445"/>
      <c r="AB16" s="445"/>
      <c r="AD16" s="445">
        <f>'[4]lien ket'!J22</f>
        <v>6000000000</v>
      </c>
      <c r="AE16" s="445"/>
      <c r="AF16" s="445"/>
      <c r="AG16" s="445"/>
      <c r="AH16" s="445"/>
      <c r="AI16" s="445"/>
    </row>
    <row r="17" spans="3:35" ht="18" customHeight="1">
      <c r="C17" s="66" t="s">
        <v>758</v>
      </c>
      <c r="T17" s="80"/>
      <c r="U17" s="80"/>
      <c r="W17" s="445">
        <f>'[4]lien ket'!F22</f>
        <v>12000000000</v>
      </c>
      <c r="X17" s="445"/>
      <c r="Y17" s="445"/>
      <c r="Z17" s="445"/>
      <c r="AA17" s="445"/>
      <c r="AB17" s="445"/>
      <c r="AD17" s="445">
        <v>6000000000</v>
      </c>
      <c r="AE17" s="445"/>
      <c r="AF17" s="445"/>
      <c r="AG17" s="445"/>
      <c r="AH17" s="445"/>
      <c r="AI17" s="445"/>
    </row>
    <row r="18" spans="20:35" ht="18" customHeight="1" hidden="1">
      <c r="T18" s="80"/>
      <c r="U18" s="80"/>
      <c r="W18" s="445"/>
      <c r="X18" s="445"/>
      <c r="Y18" s="445"/>
      <c r="Z18" s="445"/>
      <c r="AA18" s="445"/>
      <c r="AB18" s="445"/>
      <c r="AD18" s="445"/>
      <c r="AE18" s="445"/>
      <c r="AF18" s="445"/>
      <c r="AG18" s="445"/>
      <c r="AH18" s="445"/>
      <c r="AI18" s="445"/>
    </row>
    <row r="19" spans="20:35" ht="18" customHeight="1" hidden="1" thickBot="1">
      <c r="T19" s="80"/>
      <c r="U19" s="80"/>
      <c r="W19" s="445"/>
      <c r="X19" s="445"/>
      <c r="Y19" s="445"/>
      <c r="Z19" s="445"/>
      <c r="AA19" s="445"/>
      <c r="AB19" s="445"/>
      <c r="AD19" s="445"/>
      <c r="AE19" s="445"/>
      <c r="AF19" s="445"/>
      <c r="AG19" s="445"/>
      <c r="AH19" s="445"/>
      <c r="AI19" s="445"/>
    </row>
    <row r="20" spans="20:35" ht="18" customHeight="1" hidden="1" thickTop="1">
      <c r="T20" s="80"/>
      <c r="U20" s="80"/>
      <c r="W20" s="445"/>
      <c r="X20" s="445"/>
      <c r="Y20" s="445"/>
      <c r="Z20" s="445"/>
      <c r="AA20" s="445"/>
      <c r="AB20" s="445"/>
      <c r="AD20" s="445"/>
      <c r="AE20" s="445"/>
      <c r="AF20" s="445"/>
      <c r="AG20" s="445"/>
      <c r="AH20" s="445"/>
      <c r="AI20" s="445"/>
    </row>
    <row r="21" spans="20:35" ht="18" customHeight="1" hidden="1">
      <c r="T21" s="80"/>
      <c r="U21" s="80"/>
      <c r="W21" s="445"/>
      <c r="X21" s="445"/>
      <c r="Y21" s="445"/>
      <c r="Z21" s="445"/>
      <c r="AA21" s="445"/>
      <c r="AB21" s="445"/>
      <c r="AD21" s="445"/>
      <c r="AE21" s="445"/>
      <c r="AF21" s="445"/>
      <c r="AG21" s="445"/>
      <c r="AH21" s="445"/>
      <c r="AI21" s="445"/>
    </row>
    <row r="22" spans="3:35" ht="18" customHeight="1">
      <c r="C22" s="66" t="s">
        <v>366</v>
      </c>
      <c r="T22" s="80"/>
      <c r="U22" s="80"/>
      <c r="W22" s="445">
        <f>'[4]lien ket'!F23</f>
        <v>0</v>
      </c>
      <c r="X22" s="445"/>
      <c r="Y22" s="445"/>
      <c r="Z22" s="445"/>
      <c r="AA22" s="445"/>
      <c r="AB22" s="445"/>
      <c r="AD22" s="445">
        <f>'[4]lien ket'!J23</f>
        <v>0</v>
      </c>
      <c r="AE22" s="445"/>
      <c r="AF22" s="445"/>
      <c r="AG22" s="445"/>
      <c r="AH22" s="445"/>
      <c r="AI22" s="445"/>
    </row>
    <row r="23" spans="3:74" ht="18" customHeight="1" thickBot="1">
      <c r="C23" s="454" t="s">
        <v>361</v>
      </c>
      <c r="D23" s="454"/>
      <c r="E23" s="454"/>
      <c r="F23" s="454"/>
      <c r="G23" s="454"/>
      <c r="H23" s="454"/>
      <c r="I23" s="454"/>
      <c r="J23" s="454"/>
      <c r="K23" s="454"/>
      <c r="L23" s="454"/>
      <c r="M23" s="454"/>
      <c r="N23" s="454"/>
      <c r="O23" s="454"/>
      <c r="P23" s="454"/>
      <c r="Q23" s="454"/>
      <c r="R23" s="454"/>
      <c r="S23" s="454"/>
      <c r="T23" s="80"/>
      <c r="U23" s="80"/>
      <c r="W23" s="485">
        <f>W16</f>
        <v>12000000000</v>
      </c>
      <c r="X23" s="485"/>
      <c r="Y23" s="485"/>
      <c r="Z23" s="485"/>
      <c r="AA23" s="485"/>
      <c r="AB23" s="485"/>
      <c r="AD23" s="485">
        <f>SUBTOTAL(9,AD17:AI22)</f>
        <v>6000000000</v>
      </c>
      <c r="AE23" s="485"/>
      <c r="AF23" s="485"/>
      <c r="AG23" s="485"/>
      <c r="AH23" s="485"/>
      <c r="AI23" s="485"/>
      <c r="BU23" s="357">
        <f>'[4]lien ket'!F20</f>
        <v>12000000000</v>
      </c>
      <c r="BV23" s="358">
        <f>'[4]lien ket'!G19</f>
        <v>6000000000</v>
      </c>
    </row>
    <row r="24" spans="3:74" ht="40.5" customHeight="1" hidden="1">
      <c r="C24" s="576" t="s">
        <v>843</v>
      </c>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BV24" s="358"/>
    </row>
    <row r="25" spans="3:74" ht="34.5" customHeight="1" hidden="1">
      <c r="C25" s="576" t="s">
        <v>844</v>
      </c>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BV25" s="358"/>
    </row>
    <row r="26" spans="3:74" ht="33.75" customHeight="1" hidden="1">
      <c r="C26" s="576" t="s">
        <v>845</v>
      </c>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BV26" s="358"/>
    </row>
    <row r="27" spans="3:74" ht="35.25" customHeight="1" hidden="1">
      <c r="C27" s="576" t="s">
        <v>846</v>
      </c>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BV27" s="358"/>
    </row>
    <row r="28" spans="3:74" ht="36" customHeight="1" hidden="1">
      <c r="C28" s="576" t="s">
        <v>847</v>
      </c>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BV28" s="358"/>
    </row>
    <row r="29" spans="3:74" ht="39.75" customHeight="1" hidden="1" thickBot="1">
      <c r="C29" s="576" t="s">
        <v>848</v>
      </c>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BV29" s="358"/>
    </row>
    <row r="30" spans="3:74" ht="45.75" customHeight="1" hidden="1" thickTop="1">
      <c r="C30" s="576" t="s">
        <v>849</v>
      </c>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BV30" s="358"/>
    </row>
    <row r="31" spans="3:74" ht="18" customHeight="1" hidden="1" thickBot="1">
      <c r="C31" s="576" t="s">
        <v>850</v>
      </c>
      <c r="D31" s="576"/>
      <c r="E31" s="576"/>
      <c r="F31" s="576"/>
      <c r="G31" s="576"/>
      <c r="H31" s="576"/>
      <c r="I31" s="576"/>
      <c r="J31" s="576"/>
      <c r="K31" s="576"/>
      <c r="L31" s="576"/>
      <c r="M31" s="576"/>
      <c r="N31" s="576"/>
      <c r="O31" s="576"/>
      <c r="P31" s="576"/>
      <c r="Q31" s="576"/>
      <c r="R31" s="576"/>
      <c r="S31" s="576"/>
      <c r="T31" s="577"/>
      <c r="U31" s="577"/>
      <c r="W31" s="578"/>
      <c r="X31" s="578"/>
      <c r="Y31" s="578"/>
      <c r="Z31" s="578"/>
      <c r="AA31" s="578"/>
      <c r="AB31" s="82"/>
      <c r="AC31" s="579"/>
      <c r="AD31" s="579"/>
      <c r="AE31" s="578"/>
      <c r="AF31" s="578"/>
      <c r="AG31" s="578"/>
      <c r="AH31" s="578"/>
      <c r="AI31" s="578"/>
      <c r="BV31" s="358"/>
    </row>
    <row r="32" spans="3:74" ht="18" customHeight="1" hidden="1" thickTop="1">
      <c r="C32" s="576" t="s">
        <v>851</v>
      </c>
      <c r="D32" s="576"/>
      <c r="E32" s="576"/>
      <c r="F32" s="576"/>
      <c r="G32" s="576"/>
      <c r="H32" s="576"/>
      <c r="I32" s="576"/>
      <c r="J32" s="576"/>
      <c r="K32" s="576"/>
      <c r="L32" s="576"/>
      <c r="M32" s="576"/>
      <c r="N32" s="576"/>
      <c r="O32" s="576"/>
      <c r="P32" s="576"/>
      <c r="Q32" s="576"/>
      <c r="R32" s="576"/>
      <c r="S32" s="576"/>
      <c r="T32" s="580"/>
      <c r="U32" s="580"/>
      <c r="W32" s="452"/>
      <c r="X32" s="452"/>
      <c r="Y32" s="452"/>
      <c r="Z32" s="452"/>
      <c r="AA32" s="452"/>
      <c r="AB32" s="82"/>
      <c r="AC32" s="452"/>
      <c r="AD32" s="452"/>
      <c r="AE32" s="477"/>
      <c r="AF32" s="477"/>
      <c r="AG32" s="477"/>
      <c r="AH32" s="477"/>
      <c r="AI32" s="477"/>
      <c r="BV32" s="358"/>
    </row>
    <row r="33" spans="3:74" ht="18" customHeight="1" hidden="1" thickTop="1">
      <c r="C33" s="576" t="s">
        <v>366</v>
      </c>
      <c r="D33" s="576"/>
      <c r="E33" s="576"/>
      <c r="F33" s="576"/>
      <c r="G33" s="576"/>
      <c r="H33" s="576"/>
      <c r="I33" s="576"/>
      <c r="J33" s="576"/>
      <c r="K33" s="576"/>
      <c r="L33" s="576"/>
      <c r="M33" s="576"/>
      <c r="N33" s="576"/>
      <c r="O33" s="576"/>
      <c r="P33" s="576"/>
      <c r="Q33" s="576"/>
      <c r="R33" s="576"/>
      <c r="S33" s="576"/>
      <c r="T33" s="580"/>
      <c r="U33" s="580"/>
      <c r="W33" s="477"/>
      <c r="X33" s="477"/>
      <c r="Y33" s="477"/>
      <c r="Z33" s="477"/>
      <c r="AA33" s="477"/>
      <c r="AB33" s="82"/>
      <c r="AC33" s="452"/>
      <c r="AD33" s="452"/>
      <c r="AE33" s="477"/>
      <c r="AF33" s="477"/>
      <c r="AG33" s="477"/>
      <c r="AH33" s="477"/>
      <c r="AI33" s="477"/>
      <c r="BV33" s="358"/>
    </row>
    <row r="34" spans="4:74" ht="18" customHeight="1" hidden="1">
      <c r="D34" s="62"/>
      <c r="E34" s="62"/>
      <c r="F34" s="62"/>
      <c r="G34" s="62"/>
      <c r="H34" s="62"/>
      <c r="I34" s="62"/>
      <c r="J34" s="62"/>
      <c r="K34" s="62"/>
      <c r="L34" s="62"/>
      <c r="M34" s="62"/>
      <c r="N34" s="62"/>
      <c r="O34" s="62"/>
      <c r="P34" s="62"/>
      <c r="Q34" s="62"/>
      <c r="R34" s="62"/>
      <c r="S34" s="62"/>
      <c r="T34" s="580"/>
      <c r="U34" s="580"/>
      <c r="W34" s="477"/>
      <c r="X34" s="477"/>
      <c r="Y34" s="477"/>
      <c r="Z34" s="477"/>
      <c r="AA34" s="477"/>
      <c r="AB34" s="82"/>
      <c r="AC34" s="452"/>
      <c r="AD34" s="452"/>
      <c r="AE34" s="477"/>
      <c r="AF34" s="477"/>
      <c r="AG34" s="477"/>
      <c r="AH34" s="477"/>
      <c r="AI34" s="477"/>
      <c r="BV34" s="358"/>
    </row>
    <row r="35" spans="4:74" ht="18" customHeight="1" hidden="1">
      <c r="D35" s="62"/>
      <c r="E35" s="62"/>
      <c r="F35" s="62"/>
      <c r="G35" s="62"/>
      <c r="H35" s="62"/>
      <c r="I35" s="62"/>
      <c r="J35" s="62"/>
      <c r="K35" s="62"/>
      <c r="L35" s="62"/>
      <c r="M35" s="62"/>
      <c r="N35" s="62"/>
      <c r="O35" s="62"/>
      <c r="P35" s="62"/>
      <c r="Q35" s="62"/>
      <c r="R35" s="62"/>
      <c r="S35" s="62"/>
      <c r="T35" s="580"/>
      <c r="U35" s="580"/>
      <c r="W35" s="477"/>
      <c r="X35" s="477"/>
      <c r="Y35" s="477"/>
      <c r="Z35" s="477"/>
      <c r="AA35" s="477"/>
      <c r="AB35" s="82"/>
      <c r="AC35" s="452"/>
      <c r="AD35" s="452"/>
      <c r="AE35" s="477"/>
      <c r="AF35" s="477"/>
      <c r="AG35" s="477"/>
      <c r="AH35" s="477"/>
      <c r="AI35" s="477"/>
      <c r="BV35" s="358"/>
    </row>
    <row r="36" spans="3:74" ht="18" customHeight="1" hidden="1">
      <c r="C36" s="66" t="s">
        <v>852</v>
      </c>
      <c r="D36" s="62"/>
      <c r="E36" s="62"/>
      <c r="F36" s="62"/>
      <c r="G36" s="62"/>
      <c r="H36" s="62"/>
      <c r="I36" s="62"/>
      <c r="J36" s="62"/>
      <c r="K36" s="62"/>
      <c r="L36" s="62"/>
      <c r="M36" s="62"/>
      <c r="N36" s="62"/>
      <c r="O36" s="62"/>
      <c r="P36" s="62"/>
      <c r="Q36" s="62"/>
      <c r="R36" s="62"/>
      <c r="S36" s="62"/>
      <c r="T36" s="80"/>
      <c r="U36" s="80"/>
      <c r="W36" s="82"/>
      <c r="X36" s="82"/>
      <c r="Y36" s="82"/>
      <c r="Z36" s="82"/>
      <c r="AA36" s="82"/>
      <c r="AB36" s="82"/>
      <c r="AD36" s="82"/>
      <c r="AE36" s="82"/>
      <c r="AF36" s="82"/>
      <c r="AG36" s="82"/>
      <c r="AH36" s="82"/>
      <c r="AI36" s="82"/>
      <c r="BV36" s="358"/>
    </row>
    <row r="37" spans="3:74" ht="18" customHeight="1" hidden="1">
      <c r="C37" s="86" t="s">
        <v>853</v>
      </c>
      <c r="D37" s="62"/>
      <c r="E37" s="62"/>
      <c r="F37" s="62"/>
      <c r="G37" s="62"/>
      <c r="H37" s="62"/>
      <c r="I37" s="62"/>
      <c r="J37" s="62"/>
      <c r="K37" s="62"/>
      <c r="L37" s="62"/>
      <c r="M37" s="62"/>
      <c r="N37" s="62"/>
      <c r="O37" s="62"/>
      <c r="P37" s="62"/>
      <c r="Q37" s="62"/>
      <c r="R37" s="62"/>
      <c r="S37" s="62"/>
      <c r="T37" s="80"/>
      <c r="U37" s="80"/>
      <c r="W37" s="82"/>
      <c r="X37" s="82"/>
      <c r="Y37" s="82"/>
      <c r="Z37" s="82"/>
      <c r="AA37" s="82"/>
      <c r="AB37" s="82"/>
      <c r="AD37" s="82"/>
      <c r="AE37" s="82"/>
      <c r="AF37" s="82"/>
      <c r="AG37" s="82"/>
      <c r="AH37" s="82"/>
      <c r="AI37" s="82"/>
      <c r="BV37" s="358"/>
    </row>
    <row r="38" spans="3:21" ht="18" customHeight="1" hidden="1">
      <c r="C38" s="86" t="s">
        <v>854</v>
      </c>
      <c r="T38" s="80"/>
      <c r="U38" s="80"/>
    </row>
    <row r="39" spans="20:21" ht="15" customHeight="1" thickTop="1">
      <c r="T39" s="80"/>
      <c r="U39" s="80"/>
    </row>
    <row r="40" spans="1:56" ht="18" customHeight="1">
      <c r="A40" s="62">
        <v>3</v>
      </c>
      <c r="B40" s="59" t="s">
        <v>348</v>
      </c>
      <c r="C40" s="64" t="s">
        <v>367</v>
      </c>
      <c r="D40" s="64"/>
      <c r="E40" s="64"/>
      <c r="F40" s="64"/>
      <c r="G40" s="64"/>
      <c r="H40" s="64"/>
      <c r="I40" s="64"/>
      <c r="J40" s="64"/>
      <c r="K40" s="64"/>
      <c r="L40" s="64"/>
      <c r="M40" s="64"/>
      <c r="N40" s="64"/>
      <c r="O40" s="64"/>
      <c r="P40" s="64"/>
      <c r="Q40" s="64"/>
      <c r="R40" s="64"/>
      <c r="S40" s="64"/>
      <c r="T40" s="449"/>
      <c r="U40" s="449"/>
      <c r="W40" s="470" t="str">
        <f>W6</f>
        <v>30/09/2013</v>
      </c>
      <c r="X40" s="470"/>
      <c r="Y40" s="470"/>
      <c r="Z40" s="470"/>
      <c r="AA40" s="470"/>
      <c r="AB40" s="470"/>
      <c r="AD40" s="470" t="str">
        <f>AD6</f>
        <v>01/01/2013</v>
      </c>
      <c r="AE40" s="470"/>
      <c r="AF40" s="470"/>
      <c r="AG40" s="470"/>
      <c r="AH40" s="470"/>
      <c r="AI40" s="470"/>
      <c r="AK40" s="59">
        <v>2</v>
      </c>
      <c r="AL40" s="59" t="s">
        <v>348</v>
      </c>
      <c r="AM40" s="64" t="s">
        <v>855</v>
      </c>
      <c r="AN40" s="64"/>
      <c r="AO40" s="64"/>
      <c r="AP40" s="64"/>
      <c r="AQ40" s="64"/>
      <c r="AR40" s="64"/>
      <c r="AS40" s="64"/>
      <c r="AT40" s="64"/>
      <c r="AU40" s="64"/>
      <c r="AV40" s="64"/>
      <c r="AW40" s="64"/>
      <c r="AX40" s="64"/>
      <c r="AY40" s="64"/>
      <c r="AZ40" s="64"/>
      <c r="BA40" s="64"/>
      <c r="BB40" s="64"/>
      <c r="BC40" s="64"/>
      <c r="BD40" s="64"/>
    </row>
    <row r="41" spans="3:72" ht="18" customHeight="1">
      <c r="C41" s="73"/>
      <c r="D41" s="73"/>
      <c r="E41" s="73"/>
      <c r="F41" s="73"/>
      <c r="G41" s="73"/>
      <c r="H41" s="73"/>
      <c r="I41" s="73"/>
      <c r="J41" s="73"/>
      <c r="K41" s="73"/>
      <c r="L41" s="73"/>
      <c r="M41" s="73"/>
      <c r="N41" s="73"/>
      <c r="O41" s="73"/>
      <c r="P41" s="73"/>
      <c r="Q41" s="73"/>
      <c r="R41" s="73"/>
      <c r="S41" s="73"/>
      <c r="T41" s="65"/>
      <c r="U41" s="65"/>
      <c r="W41" s="472" t="s">
        <v>354</v>
      </c>
      <c r="X41" s="490"/>
      <c r="Y41" s="490"/>
      <c r="Z41" s="490"/>
      <c r="AA41" s="490"/>
      <c r="AB41" s="490"/>
      <c r="AC41" s="67"/>
      <c r="AD41" s="472" t="s">
        <v>354</v>
      </c>
      <c r="AE41" s="490"/>
      <c r="AF41" s="490"/>
      <c r="AG41" s="490"/>
      <c r="AH41" s="490"/>
      <c r="AI41" s="490"/>
      <c r="AM41" s="73"/>
      <c r="AN41" s="73"/>
      <c r="AO41" s="73"/>
      <c r="AP41" s="73"/>
      <c r="AQ41" s="73"/>
      <c r="AR41" s="73"/>
      <c r="AS41" s="73"/>
      <c r="AT41" s="73"/>
      <c r="AU41" s="73"/>
      <c r="AV41" s="73"/>
      <c r="AW41" s="73"/>
      <c r="AX41" s="73"/>
      <c r="AY41" s="73"/>
      <c r="AZ41" s="73"/>
      <c r="BA41" s="73"/>
      <c r="BB41" s="73"/>
      <c r="BC41" s="73"/>
      <c r="BD41" s="73"/>
      <c r="BG41" s="74"/>
      <c r="BH41" s="74"/>
      <c r="BI41" s="74"/>
      <c r="BJ41" s="74"/>
      <c r="BK41" s="74"/>
      <c r="BL41" s="74"/>
      <c r="BN41" s="74"/>
      <c r="BO41" s="74"/>
      <c r="BP41" s="74"/>
      <c r="BQ41" s="74"/>
      <c r="BR41" s="74"/>
      <c r="BS41" s="74"/>
      <c r="BT41" s="74"/>
    </row>
    <row r="42" spans="3:72" ht="18" customHeight="1" hidden="1" thickTop="1">
      <c r="C42" s="75" t="s">
        <v>759</v>
      </c>
      <c r="D42" s="59"/>
      <c r="E42" s="59"/>
      <c r="F42" s="59"/>
      <c r="G42" s="59"/>
      <c r="H42" s="59"/>
      <c r="I42" s="59"/>
      <c r="J42" s="59"/>
      <c r="K42" s="59"/>
      <c r="L42" s="59"/>
      <c r="M42" s="59"/>
      <c r="N42" s="59"/>
      <c r="O42" s="59"/>
      <c r="P42" s="59"/>
      <c r="Q42" s="59"/>
      <c r="R42" s="59"/>
      <c r="S42" s="59"/>
      <c r="T42" s="449"/>
      <c r="U42" s="449"/>
      <c r="W42" s="450"/>
      <c r="X42" s="450"/>
      <c r="Y42" s="450"/>
      <c r="Z42" s="450"/>
      <c r="AA42" s="450"/>
      <c r="AB42" s="450"/>
      <c r="AD42" s="450"/>
      <c r="AE42" s="450"/>
      <c r="AF42" s="450"/>
      <c r="AG42" s="450"/>
      <c r="AH42" s="450"/>
      <c r="AI42" s="450"/>
      <c r="AM42" s="75" t="s">
        <v>760</v>
      </c>
      <c r="AN42" s="59"/>
      <c r="AO42" s="59"/>
      <c r="AP42" s="59"/>
      <c r="AQ42" s="59"/>
      <c r="AR42" s="59"/>
      <c r="AS42" s="59"/>
      <c r="AT42" s="59"/>
      <c r="AU42" s="59"/>
      <c r="AV42" s="59"/>
      <c r="AW42" s="59"/>
      <c r="AX42" s="59"/>
      <c r="AY42" s="59"/>
      <c r="AZ42" s="59"/>
      <c r="BA42" s="59"/>
      <c r="BB42" s="59"/>
      <c r="BC42" s="59"/>
      <c r="BD42" s="59"/>
      <c r="BG42" s="548"/>
      <c r="BH42" s="548"/>
      <c r="BI42" s="548"/>
      <c r="BJ42" s="548"/>
      <c r="BK42" s="548"/>
      <c r="BL42" s="548"/>
      <c r="BN42" s="548"/>
      <c r="BO42" s="548"/>
      <c r="BP42" s="548"/>
      <c r="BQ42" s="548"/>
      <c r="BR42" s="548"/>
      <c r="BS42" s="548"/>
      <c r="BT42" s="77"/>
    </row>
    <row r="43" spans="3:72" ht="18" customHeight="1" hidden="1">
      <c r="C43" s="75" t="s">
        <v>761</v>
      </c>
      <c r="D43" s="59"/>
      <c r="E43" s="59"/>
      <c r="F43" s="59"/>
      <c r="G43" s="59"/>
      <c r="H43" s="59"/>
      <c r="I43" s="59"/>
      <c r="J43" s="59"/>
      <c r="K43" s="59"/>
      <c r="L43" s="59"/>
      <c r="M43" s="59"/>
      <c r="N43" s="59"/>
      <c r="O43" s="59"/>
      <c r="P43" s="59"/>
      <c r="Q43" s="59"/>
      <c r="R43" s="59"/>
      <c r="S43" s="59"/>
      <c r="T43" s="449"/>
      <c r="U43" s="449"/>
      <c r="W43" s="445"/>
      <c r="X43" s="445"/>
      <c r="Y43" s="445"/>
      <c r="Z43" s="445"/>
      <c r="AA43" s="445"/>
      <c r="AB43" s="445"/>
      <c r="AD43" s="445"/>
      <c r="AE43" s="445"/>
      <c r="AF43" s="445"/>
      <c r="AG43" s="445"/>
      <c r="AH43" s="445"/>
      <c r="AI43" s="445"/>
      <c r="AM43" s="75" t="s">
        <v>762</v>
      </c>
      <c r="AN43" s="59"/>
      <c r="AO43" s="59"/>
      <c r="AP43" s="59"/>
      <c r="AQ43" s="59"/>
      <c r="AR43" s="59"/>
      <c r="AS43" s="59"/>
      <c r="AT43" s="59"/>
      <c r="AU43" s="59"/>
      <c r="AV43" s="59"/>
      <c r="AW43" s="59"/>
      <c r="AX43" s="59"/>
      <c r="AY43" s="59"/>
      <c r="AZ43" s="59"/>
      <c r="BA43" s="59"/>
      <c r="BB43" s="59"/>
      <c r="BC43" s="59"/>
      <c r="BD43" s="59"/>
      <c r="BG43" s="469"/>
      <c r="BH43" s="469"/>
      <c r="BI43" s="469"/>
      <c r="BJ43" s="469"/>
      <c r="BK43" s="469"/>
      <c r="BL43" s="469"/>
      <c r="BN43" s="469"/>
      <c r="BO43" s="469"/>
      <c r="BP43" s="469"/>
      <c r="BQ43" s="469"/>
      <c r="BR43" s="469"/>
      <c r="BS43" s="469"/>
      <c r="BT43" s="78"/>
    </row>
    <row r="44" spans="3:73" ht="18" customHeight="1" hidden="1" thickBot="1">
      <c r="C44" s="75" t="s">
        <v>763</v>
      </c>
      <c r="D44" s="59"/>
      <c r="E44" s="59"/>
      <c r="F44" s="59"/>
      <c r="G44" s="59"/>
      <c r="H44" s="59"/>
      <c r="I44" s="59"/>
      <c r="J44" s="59"/>
      <c r="K44" s="59"/>
      <c r="L44" s="59"/>
      <c r="M44" s="59"/>
      <c r="N44" s="59"/>
      <c r="O44" s="59"/>
      <c r="P44" s="59"/>
      <c r="Q44" s="59"/>
      <c r="R44" s="59"/>
      <c r="S44" s="59"/>
      <c r="T44" s="449"/>
      <c r="U44" s="449"/>
      <c r="W44" s="445"/>
      <c r="X44" s="445"/>
      <c r="Y44" s="445"/>
      <c r="Z44" s="445"/>
      <c r="AA44" s="445"/>
      <c r="AB44" s="445"/>
      <c r="AD44" s="445"/>
      <c r="AE44" s="445"/>
      <c r="AF44" s="445"/>
      <c r="AG44" s="445"/>
      <c r="AH44" s="445"/>
      <c r="AI44" s="445"/>
      <c r="AM44" s="75" t="s">
        <v>764</v>
      </c>
      <c r="AN44" s="59"/>
      <c r="AO44" s="59"/>
      <c r="AP44" s="59"/>
      <c r="AQ44" s="59"/>
      <c r="AR44" s="59"/>
      <c r="AS44" s="59"/>
      <c r="AT44" s="59"/>
      <c r="AU44" s="59"/>
      <c r="AV44" s="59"/>
      <c r="AW44" s="59"/>
      <c r="AX44" s="59"/>
      <c r="AY44" s="59"/>
      <c r="AZ44" s="59"/>
      <c r="BA44" s="59"/>
      <c r="BB44" s="59"/>
      <c r="BC44" s="59"/>
      <c r="BD44" s="59"/>
      <c r="BG44" s="469"/>
      <c r="BH44" s="469"/>
      <c r="BI44" s="469"/>
      <c r="BJ44" s="469"/>
      <c r="BK44" s="469"/>
      <c r="BL44" s="469"/>
      <c r="BN44" s="469"/>
      <c r="BO44" s="469"/>
      <c r="BP44" s="469"/>
      <c r="BQ44" s="469"/>
      <c r="BR44" s="469"/>
      <c r="BS44" s="469"/>
      <c r="BT44" s="78"/>
      <c r="BU44" s="357">
        <f>W44+AD44</f>
        <v>0</v>
      </c>
    </row>
    <row r="45" spans="3:74" ht="18" customHeight="1">
      <c r="C45" s="66" t="s">
        <v>368</v>
      </c>
      <c r="T45" s="449"/>
      <c r="U45" s="449"/>
      <c r="W45" s="445">
        <f>SUBTOTAL(9,W46:AB49)</f>
        <v>28940320972</v>
      </c>
      <c r="X45" s="445"/>
      <c r="Y45" s="445"/>
      <c r="Z45" s="445"/>
      <c r="AA45" s="445"/>
      <c r="AB45" s="445"/>
      <c r="AD45" s="445">
        <f>SUBTOTAL(9,AD46:AI49)</f>
        <v>32196459095</v>
      </c>
      <c r="AE45" s="445"/>
      <c r="AF45" s="445"/>
      <c r="AG45" s="445"/>
      <c r="AH45" s="445"/>
      <c r="AI45" s="445"/>
      <c r="AM45" s="66" t="s">
        <v>369</v>
      </c>
      <c r="BG45" s="469">
        <f>SUBTOTAL(9,BG46:BL46)</f>
        <v>0</v>
      </c>
      <c r="BH45" s="469"/>
      <c r="BI45" s="469"/>
      <c r="BJ45" s="469"/>
      <c r="BK45" s="469"/>
      <c r="BL45" s="469"/>
      <c r="BN45" s="469">
        <f>SUBTOTAL(9,BN46:BS46)</f>
        <v>0</v>
      </c>
      <c r="BO45" s="469"/>
      <c r="BP45" s="469"/>
      <c r="BQ45" s="469"/>
      <c r="BR45" s="469"/>
      <c r="BS45" s="469"/>
      <c r="BT45" s="78"/>
      <c r="BU45" s="357">
        <f>'[4]lien ket'!F30</f>
        <v>30896898135</v>
      </c>
      <c r="BV45" s="358">
        <f>'[4]lien ket'!G30</f>
        <v>32196459095</v>
      </c>
    </row>
    <row r="46" spans="3:72" ht="18" customHeight="1">
      <c r="C46" s="87" t="s">
        <v>370</v>
      </c>
      <c r="T46" s="446"/>
      <c r="U46" s="446"/>
      <c r="W46" s="549">
        <v>28823466391</v>
      </c>
      <c r="X46" s="549"/>
      <c r="Y46" s="549"/>
      <c r="Z46" s="549"/>
      <c r="AA46" s="549"/>
      <c r="AB46" s="549"/>
      <c r="AD46" s="549">
        <f>'[4]lien ket'!J31</f>
        <v>30143540968</v>
      </c>
      <c r="AE46" s="549"/>
      <c r="AF46" s="549"/>
      <c r="AG46" s="549"/>
      <c r="AH46" s="549"/>
      <c r="AI46" s="549"/>
      <c r="AM46" s="87" t="s">
        <v>371</v>
      </c>
      <c r="BG46" s="547"/>
      <c r="BH46" s="547"/>
      <c r="BI46" s="547"/>
      <c r="BJ46" s="547"/>
      <c r="BK46" s="547"/>
      <c r="BL46" s="547"/>
      <c r="BN46" s="547"/>
      <c r="BO46" s="547"/>
      <c r="BP46" s="547"/>
      <c r="BQ46" s="547"/>
      <c r="BR46" s="547"/>
      <c r="BS46" s="547"/>
      <c r="BT46" s="90"/>
    </row>
    <row r="47" spans="3:73" ht="18" customHeight="1">
      <c r="C47" s="87" t="s">
        <v>765</v>
      </c>
      <c r="T47" s="88"/>
      <c r="U47" s="88"/>
      <c r="W47" s="549">
        <f>'[4]lien ket'!F32</f>
        <v>0</v>
      </c>
      <c r="X47" s="549"/>
      <c r="Y47" s="549"/>
      <c r="Z47" s="549"/>
      <c r="AA47" s="549"/>
      <c r="AB47" s="549"/>
      <c r="AD47" s="549">
        <f>'[4]lien ket'!J32</f>
        <v>0</v>
      </c>
      <c r="AE47" s="549"/>
      <c r="AF47" s="549"/>
      <c r="AG47" s="549"/>
      <c r="AH47" s="549"/>
      <c r="AI47" s="549"/>
      <c r="AM47" s="87"/>
      <c r="BG47" s="90"/>
      <c r="BH47" s="90"/>
      <c r="BI47" s="90"/>
      <c r="BJ47" s="90"/>
      <c r="BK47" s="90"/>
      <c r="BL47" s="90"/>
      <c r="BN47" s="90"/>
      <c r="BO47" s="90"/>
      <c r="BP47" s="90"/>
      <c r="BQ47" s="90"/>
      <c r="BR47" s="90"/>
      <c r="BS47" s="90"/>
      <c r="BT47" s="90"/>
      <c r="BU47" s="357">
        <f>BU45-W50</f>
        <v>1956577163</v>
      </c>
    </row>
    <row r="48" spans="3:72" ht="18" customHeight="1">
      <c r="C48" s="87" t="s">
        <v>372</v>
      </c>
      <c r="T48" s="88"/>
      <c r="U48" s="88"/>
      <c r="W48" s="549">
        <v>116854581</v>
      </c>
      <c r="X48" s="549"/>
      <c r="Y48" s="549"/>
      <c r="Z48" s="549"/>
      <c r="AA48" s="549"/>
      <c r="AB48" s="549"/>
      <c r="AD48" s="549">
        <f>'[4]lien ket'!J33</f>
        <v>751509817</v>
      </c>
      <c r="AE48" s="549"/>
      <c r="AF48" s="549"/>
      <c r="AG48" s="549"/>
      <c r="AH48" s="549"/>
      <c r="AI48" s="549"/>
      <c r="AM48" s="87"/>
      <c r="BG48" s="90"/>
      <c r="BH48" s="90"/>
      <c r="BI48" s="90"/>
      <c r="BJ48" s="90"/>
      <c r="BK48" s="90"/>
      <c r="BL48" s="90"/>
      <c r="BN48" s="90"/>
      <c r="BO48" s="90"/>
      <c r="BP48" s="90"/>
      <c r="BQ48" s="90"/>
      <c r="BR48" s="90"/>
      <c r="BS48" s="90"/>
      <c r="BT48" s="90"/>
    </row>
    <row r="49" spans="3:72" ht="18" customHeight="1">
      <c r="C49" s="87" t="s">
        <v>753</v>
      </c>
      <c r="T49" s="88"/>
      <c r="U49" s="88"/>
      <c r="W49" s="549"/>
      <c r="X49" s="549"/>
      <c r="Y49" s="549"/>
      <c r="Z49" s="549"/>
      <c r="AA49" s="549"/>
      <c r="AB49" s="549"/>
      <c r="AD49" s="549">
        <f>'[4]lien ket'!J34</f>
        <v>1301408310</v>
      </c>
      <c r="AE49" s="549"/>
      <c r="AF49" s="549"/>
      <c r="AG49" s="549"/>
      <c r="AH49" s="549"/>
      <c r="AI49" s="549"/>
      <c r="AM49" s="87"/>
      <c r="BG49" s="90"/>
      <c r="BH49" s="90"/>
      <c r="BI49" s="90"/>
      <c r="BJ49" s="90"/>
      <c r="BK49" s="90"/>
      <c r="BL49" s="90"/>
      <c r="BN49" s="90"/>
      <c r="BO49" s="90"/>
      <c r="BP49" s="90"/>
      <c r="BQ49" s="90"/>
      <c r="BR49" s="90"/>
      <c r="BS49" s="90"/>
      <c r="BT49" s="90"/>
    </row>
    <row r="50" spans="3:74" ht="15.75" thickBot="1">
      <c r="C50" s="454" t="s">
        <v>361</v>
      </c>
      <c r="D50" s="454"/>
      <c r="E50" s="454"/>
      <c r="F50" s="454"/>
      <c r="G50" s="454"/>
      <c r="H50" s="454"/>
      <c r="I50" s="454"/>
      <c r="J50" s="454"/>
      <c r="K50" s="454"/>
      <c r="L50" s="454"/>
      <c r="M50" s="454"/>
      <c r="N50" s="454"/>
      <c r="O50" s="454"/>
      <c r="P50" s="454"/>
      <c r="Q50" s="454"/>
      <c r="R50" s="454"/>
      <c r="S50" s="454"/>
      <c r="T50" s="79"/>
      <c r="U50" s="80"/>
      <c r="W50" s="455">
        <f>SUBTOTAL(9,W42:AB49)</f>
        <v>28940320972</v>
      </c>
      <c r="X50" s="455"/>
      <c r="Y50" s="455"/>
      <c r="Z50" s="455"/>
      <c r="AA50" s="455"/>
      <c r="AB50" s="455"/>
      <c r="AD50" s="455">
        <f>SUBTOTAL(9,AD42:AI49)</f>
        <v>32196459095</v>
      </c>
      <c r="AE50" s="455"/>
      <c r="AF50" s="455"/>
      <c r="AG50" s="455"/>
      <c r="AH50" s="455"/>
      <c r="AI50" s="455"/>
      <c r="AM50" s="59" t="s">
        <v>362</v>
      </c>
      <c r="AN50" s="59"/>
      <c r="AO50" s="59"/>
      <c r="AP50" s="59"/>
      <c r="AQ50" s="59"/>
      <c r="AR50" s="59"/>
      <c r="AS50" s="59"/>
      <c r="AT50" s="59"/>
      <c r="AU50" s="59"/>
      <c r="AV50" s="59"/>
      <c r="AW50" s="59"/>
      <c r="AX50" s="59"/>
      <c r="AY50" s="59"/>
      <c r="AZ50" s="59"/>
      <c r="BA50" s="59"/>
      <c r="BB50" s="59"/>
      <c r="BC50" s="59"/>
      <c r="BD50" s="59"/>
      <c r="BG50" s="489">
        <f>SUBTOTAL(9,BG42:BL46)</f>
        <v>0</v>
      </c>
      <c r="BH50" s="489"/>
      <c r="BI50" s="489"/>
      <c r="BJ50" s="489"/>
      <c r="BK50" s="489"/>
      <c r="BL50" s="489"/>
      <c r="BN50" s="489">
        <f>SUBTOTAL(9,BN42:BS46)</f>
        <v>0</v>
      </c>
      <c r="BO50" s="489"/>
      <c r="BP50" s="489"/>
      <c r="BQ50" s="489"/>
      <c r="BR50" s="489"/>
      <c r="BS50" s="489"/>
      <c r="BT50" s="81"/>
      <c r="BU50" s="357">
        <f>'[4]lien ket'!F30</f>
        <v>30896898135</v>
      </c>
      <c r="BV50" s="359">
        <f>'[4]lien ket'!J30</f>
        <v>32196459095</v>
      </c>
    </row>
    <row r="51" spans="20:74" ht="15.75" thickTop="1">
      <c r="T51" s="80"/>
      <c r="U51" s="80"/>
      <c r="BU51" s="357">
        <f>BU50-W50</f>
        <v>1956577163</v>
      </c>
      <c r="BV51" s="359">
        <f>AD50-BV50</f>
        <v>0</v>
      </c>
    </row>
    <row r="52" spans="1:56" ht="15">
      <c r="A52" s="62">
        <v>4</v>
      </c>
      <c r="B52" s="59" t="s">
        <v>348</v>
      </c>
      <c r="C52" s="64" t="s">
        <v>373</v>
      </c>
      <c r="D52" s="64"/>
      <c r="E52" s="64"/>
      <c r="F52" s="64"/>
      <c r="G52" s="64"/>
      <c r="H52" s="64"/>
      <c r="I52" s="64"/>
      <c r="J52" s="64"/>
      <c r="K52" s="64"/>
      <c r="L52" s="64"/>
      <c r="M52" s="64"/>
      <c r="N52" s="64"/>
      <c r="O52" s="64"/>
      <c r="P52" s="64"/>
      <c r="Q52" s="64"/>
      <c r="R52" s="64"/>
      <c r="S52" s="64"/>
      <c r="T52" s="449"/>
      <c r="U52" s="449"/>
      <c r="W52" s="470" t="str">
        <f>W40</f>
        <v>30/09/2013</v>
      </c>
      <c r="X52" s="470"/>
      <c r="Y52" s="470"/>
      <c r="Z52" s="470"/>
      <c r="AA52" s="470"/>
      <c r="AB52" s="470"/>
      <c r="AD52" s="470" t="str">
        <f>AD40</f>
        <v>01/01/2013</v>
      </c>
      <c r="AE52" s="470"/>
      <c r="AF52" s="470"/>
      <c r="AG52" s="470"/>
      <c r="AH52" s="470"/>
      <c r="AI52" s="470"/>
      <c r="AK52" s="59">
        <v>3</v>
      </c>
      <c r="AL52" s="59" t="s">
        <v>348</v>
      </c>
      <c r="AM52" s="64" t="s">
        <v>374</v>
      </c>
      <c r="AN52" s="64"/>
      <c r="AO52" s="64"/>
      <c r="AP52" s="64"/>
      <c r="AQ52" s="64"/>
      <c r="AR52" s="64"/>
      <c r="AS52" s="64"/>
      <c r="AT52" s="64"/>
      <c r="AU52" s="64"/>
      <c r="AV52" s="64"/>
      <c r="AW52" s="64"/>
      <c r="AX52" s="64"/>
      <c r="AY52" s="64"/>
      <c r="AZ52" s="64"/>
      <c r="BA52" s="64"/>
      <c r="BB52" s="64"/>
      <c r="BC52" s="64"/>
      <c r="BD52" s="64"/>
    </row>
    <row r="53" spans="3:72" ht="15">
      <c r="C53" s="73"/>
      <c r="D53" s="73"/>
      <c r="E53" s="73"/>
      <c r="F53" s="73"/>
      <c r="G53" s="73"/>
      <c r="H53" s="73"/>
      <c r="I53" s="73"/>
      <c r="J53" s="73"/>
      <c r="K53" s="73"/>
      <c r="L53" s="73"/>
      <c r="M53" s="73"/>
      <c r="N53" s="73"/>
      <c r="O53" s="73"/>
      <c r="P53" s="73"/>
      <c r="Q53" s="73"/>
      <c r="R53" s="73"/>
      <c r="S53" s="73"/>
      <c r="T53" s="65"/>
      <c r="U53" s="65"/>
      <c r="W53" s="472" t="s">
        <v>354</v>
      </c>
      <c r="X53" s="490"/>
      <c r="Y53" s="490"/>
      <c r="Z53" s="490"/>
      <c r="AA53" s="490"/>
      <c r="AB53" s="490"/>
      <c r="AC53" s="67"/>
      <c r="AD53" s="472" t="s">
        <v>354</v>
      </c>
      <c r="AE53" s="490"/>
      <c r="AF53" s="490"/>
      <c r="AG53" s="490"/>
      <c r="AH53" s="490"/>
      <c r="AI53" s="490"/>
      <c r="AM53" s="73"/>
      <c r="AN53" s="73"/>
      <c r="AO53" s="73"/>
      <c r="AP53" s="73"/>
      <c r="AQ53" s="73"/>
      <c r="AR53" s="73"/>
      <c r="AS53" s="73"/>
      <c r="AT53" s="73"/>
      <c r="AU53" s="73"/>
      <c r="AV53" s="73"/>
      <c r="AW53" s="73"/>
      <c r="AX53" s="73"/>
      <c r="AY53" s="73"/>
      <c r="AZ53" s="73"/>
      <c r="BA53" s="73"/>
      <c r="BB53" s="73"/>
      <c r="BC53" s="73"/>
      <c r="BD53" s="73"/>
      <c r="BG53" s="74"/>
      <c r="BH53" s="74"/>
      <c r="BI53" s="74"/>
      <c r="BJ53" s="74"/>
      <c r="BK53" s="74"/>
      <c r="BL53" s="74"/>
      <c r="BN53" s="74"/>
      <c r="BO53" s="74"/>
      <c r="BP53" s="74"/>
      <c r="BQ53" s="74"/>
      <c r="BR53" s="74"/>
      <c r="BS53" s="74"/>
      <c r="BT53" s="74"/>
    </row>
    <row r="54" spans="3:72" ht="18" customHeight="1" hidden="1" thickTop="1">
      <c r="C54" s="75" t="s">
        <v>766</v>
      </c>
      <c r="D54" s="59"/>
      <c r="E54" s="59"/>
      <c r="F54" s="59"/>
      <c r="G54" s="59"/>
      <c r="H54" s="59"/>
      <c r="I54" s="59"/>
      <c r="J54" s="59"/>
      <c r="K54" s="59"/>
      <c r="L54" s="59"/>
      <c r="M54" s="59"/>
      <c r="N54" s="59"/>
      <c r="O54" s="59"/>
      <c r="P54" s="59"/>
      <c r="Q54" s="59"/>
      <c r="R54" s="59"/>
      <c r="S54" s="59"/>
      <c r="T54" s="449"/>
      <c r="U54" s="449"/>
      <c r="W54" s="484">
        <f>'[4]lien ket'!F39</f>
        <v>0</v>
      </c>
      <c r="X54" s="484"/>
      <c r="Y54" s="484"/>
      <c r="Z54" s="484"/>
      <c r="AA54" s="484"/>
      <c r="AB54" s="484"/>
      <c r="AD54" s="484">
        <f>'[4]lien ket'!J39</f>
        <v>0</v>
      </c>
      <c r="AE54" s="484"/>
      <c r="AF54" s="484"/>
      <c r="AG54" s="484"/>
      <c r="AH54" s="484"/>
      <c r="AI54" s="484"/>
      <c r="AM54" s="75" t="s">
        <v>767</v>
      </c>
      <c r="AN54" s="59"/>
      <c r="AO54" s="59"/>
      <c r="AP54" s="59"/>
      <c r="AQ54" s="59"/>
      <c r="AR54" s="59"/>
      <c r="AS54" s="59"/>
      <c r="AT54" s="59"/>
      <c r="AU54" s="59"/>
      <c r="AV54" s="59"/>
      <c r="AW54" s="59"/>
      <c r="AX54" s="59"/>
      <c r="AY54" s="59"/>
      <c r="AZ54" s="59"/>
      <c r="BA54" s="59"/>
      <c r="BB54" s="59"/>
      <c r="BC54" s="59"/>
      <c r="BD54" s="59"/>
      <c r="BG54" s="548"/>
      <c r="BH54" s="548"/>
      <c r="BI54" s="548"/>
      <c r="BJ54" s="548"/>
      <c r="BK54" s="548"/>
      <c r="BL54" s="548"/>
      <c r="BN54" s="548"/>
      <c r="BO54" s="548"/>
      <c r="BP54" s="548"/>
      <c r="BQ54" s="548"/>
      <c r="BR54" s="548"/>
      <c r="BS54" s="548"/>
      <c r="BT54" s="77"/>
    </row>
    <row r="55" spans="3:72" ht="18" customHeight="1">
      <c r="C55" s="75" t="s">
        <v>375</v>
      </c>
      <c r="D55" s="59"/>
      <c r="E55" s="59"/>
      <c r="F55" s="59"/>
      <c r="G55" s="59"/>
      <c r="H55" s="59"/>
      <c r="I55" s="59"/>
      <c r="J55" s="59"/>
      <c r="K55" s="59"/>
      <c r="L55" s="59"/>
      <c r="M55" s="59"/>
      <c r="N55" s="59"/>
      <c r="O55" s="59"/>
      <c r="P55" s="59"/>
      <c r="Q55" s="59"/>
      <c r="R55" s="59"/>
      <c r="S55" s="59"/>
      <c r="T55" s="449"/>
      <c r="U55" s="449"/>
      <c r="W55" s="445">
        <v>94579355324</v>
      </c>
      <c r="X55" s="445"/>
      <c r="Y55" s="445"/>
      <c r="Z55" s="445"/>
      <c r="AA55" s="445"/>
      <c r="AB55" s="445"/>
      <c r="AD55" s="445">
        <f>'[4]lien ket'!J40</f>
        <v>100138188478</v>
      </c>
      <c r="AE55" s="445"/>
      <c r="AF55" s="445"/>
      <c r="AG55" s="445"/>
      <c r="AH55" s="445"/>
      <c r="AI55" s="445"/>
      <c r="AM55" s="75" t="s">
        <v>376</v>
      </c>
      <c r="AN55" s="59"/>
      <c r="AO55" s="59"/>
      <c r="AP55" s="59"/>
      <c r="AQ55" s="59"/>
      <c r="AR55" s="59"/>
      <c r="AS55" s="59"/>
      <c r="AT55" s="59"/>
      <c r="AU55" s="59"/>
      <c r="AV55" s="59"/>
      <c r="AW55" s="59"/>
      <c r="AX55" s="59"/>
      <c r="AY55" s="59"/>
      <c r="AZ55" s="59"/>
      <c r="BA55" s="59"/>
      <c r="BB55" s="59"/>
      <c r="BC55" s="59"/>
      <c r="BD55" s="59"/>
      <c r="BG55" s="469"/>
      <c r="BH55" s="469"/>
      <c r="BI55" s="469"/>
      <c r="BJ55" s="469"/>
      <c r="BK55" s="469"/>
      <c r="BL55" s="469"/>
      <c r="BN55" s="469"/>
      <c r="BO55" s="469"/>
      <c r="BP55" s="469"/>
      <c r="BQ55" s="469"/>
      <c r="BR55" s="469"/>
      <c r="BS55" s="469"/>
      <c r="BT55" s="78"/>
    </row>
    <row r="56" spans="3:72" ht="18" customHeight="1">
      <c r="C56" s="75" t="s">
        <v>377</v>
      </c>
      <c r="D56" s="59"/>
      <c r="E56" s="59"/>
      <c r="F56" s="59"/>
      <c r="G56" s="59"/>
      <c r="H56" s="59"/>
      <c r="I56" s="59"/>
      <c r="J56" s="59"/>
      <c r="K56" s="59"/>
      <c r="L56" s="59"/>
      <c r="M56" s="59"/>
      <c r="N56" s="59"/>
      <c r="O56" s="59"/>
      <c r="P56" s="59"/>
      <c r="Q56" s="59"/>
      <c r="R56" s="59"/>
      <c r="S56" s="59"/>
      <c r="T56" s="449"/>
      <c r="U56" s="449"/>
      <c r="W56" s="445">
        <v>608072492</v>
      </c>
      <c r="X56" s="445"/>
      <c r="Y56" s="445"/>
      <c r="Z56" s="445"/>
      <c r="AA56" s="445"/>
      <c r="AB56" s="445"/>
      <c r="AD56" s="445">
        <f>'[4]lien ket'!J41</f>
        <v>817587520</v>
      </c>
      <c r="AE56" s="445"/>
      <c r="AF56" s="445"/>
      <c r="AG56" s="445"/>
      <c r="AH56" s="445"/>
      <c r="AI56" s="445"/>
      <c r="AM56" s="75" t="s">
        <v>378</v>
      </c>
      <c r="AN56" s="59"/>
      <c r="AO56" s="59"/>
      <c r="AP56" s="59"/>
      <c r="AQ56" s="59"/>
      <c r="AR56" s="59"/>
      <c r="AS56" s="59"/>
      <c r="AT56" s="59"/>
      <c r="AU56" s="59"/>
      <c r="AV56" s="59"/>
      <c r="AW56" s="59"/>
      <c r="AX56" s="59"/>
      <c r="AY56" s="59"/>
      <c r="AZ56" s="59"/>
      <c r="BA56" s="59"/>
      <c r="BB56" s="59"/>
      <c r="BC56" s="59"/>
      <c r="BD56" s="59"/>
      <c r="BG56" s="469"/>
      <c r="BH56" s="469"/>
      <c r="BI56" s="469"/>
      <c r="BJ56" s="469"/>
      <c r="BK56" s="469"/>
      <c r="BL56" s="469"/>
      <c r="BN56" s="469"/>
      <c r="BO56" s="469"/>
      <c r="BP56" s="469"/>
      <c r="BQ56" s="469"/>
      <c r="BR56" s="469"/>
      <c r="BS56" s="469"/>
      <c r="BT56" s="78"/>
    </row>
    <row r="57" spans="3:72" ht="18" customHeight="1">
      <c r="C57" s="66" t="s">
        <v>379</v>
      </c>
      <c r="T57" s="449"/>
      <c r="U57" s="449"/>
      <c r="W57" s="445">
        <v>15438930229</v>
      </c>
      <c r="X57" s="445"/>
      <c r="Y57" s="445"/>
      <c r="Z57" s="445"/>
      <c r="AA57" s="445"/>
      <c r="AB57" s="445"/>
      <c r="AD57" s="445">
        <f>'[4]lien ket'!J42</f>
        <v>19363624832</v>
      </c>
      <c r="AE57" s="445"/>
      <c r="AF57" s="445"/>
      <c r="AG57" s="445"/>
      <c r="AH57" s="445"/>
      <c r="AI57" s="445"/>
      <c r="AM57" s="66" t="s">
        <v>380</v>
      </c>
      <c r="BG57" s="469"/>
      <c r="BH57" s="469"/>
      <c r="BI57" s="469"/>
      <c r="BJ57" s="469"/>
      <c r="BK57" s="469"/>
      <c r="BL57" s="469"/>
      <c r="BN57" s="469"/>
      <c r="BO57" s="469"/>
      <c r="BP57" s="469"/>
      <c r="BQ57" s="469"/>
      <c r="BR57" s="469"/>
      <c r="BS57" s="469"/>
      <c r="BT57" s="78"/>
    </row>
    <row r="58" spans="3:72" ht="18" customHeight="1">
      <c r="C58" s="66" t="s">
        <v>381</v>
      </c>
      <c r="T58" s="449"/>
      <c r="U58" s="449"/>
      <c r="W58" s="445">
        <v>108664366351</v>
      </c>
      <c r="X58" s="445"/>
      <c r="Y58" s="445"/>
      <c r="Z58" s="445"/>
      <c r="AA58" s="445"/>
      <c r="AB58" s="445"/>
      <c r="AD58" s="445">
        <f>'[4]lien ket'!J43</f>
        <v>97222533233</v>
      </c>
      <c r="AE58" s="445"/>
      <c r="AF58" s="445"/>
      <c r="AG58" s="445"/>
      <c r="AH58" s="445"/>
      <c r="AI58" s="445"/>
      <c r="AM58" s="66" t="s">
        <v>382</v>
      </c>
      <c r="BG58" s="469"/>
      <c r="BH58" s="469"/>
      <c r="BI58" s="469"/>
      <c r="BJ58" s="469"/>
      <c r="BK58" s="469"/>
      <c r="BL58" s="469"/>
      <c r="BN58" s="469"/>
      <c r="BO58" s="469"/>
      <c r="BP58" s="469"/>
      <c r="BQ58" s="469"/>
      <c r="BR58" s="469"/>
      <c r="BS58" s="469"/>
      <c r="BT58" s="78"/>
    </row>
    <row r="59" spans="3:72" ht="18" customHeight="1">
      <c r="C59" s="66" t="s">
        <v>383</v>
      </c>
      <c r="T59" s="449"/>
      <c r="U59" s="449"/>
      <c r="W59" s="445">
        <f>'[4]lien ket'!F44</f>
        <v>6536838</v>
      </c>
      <c r="X59" s="445"/>
      <c r="Y59" s="445"/>
      <c r="Z59" s="445"/>
      <c r="AA59" s="445"/>
      <c r="AB59" s="445"/>
      <c r="AD59" s="445">
        <f>'[4]lien ket'!J44</f>
        <v>6536838</v>
      </c>
      <c r="AE59" s="445"/>
      <c r="AF59" s="445"/>
      <c r="AG59" s="445"/>
      <c r="AH59" s="445"/>
      <c r="AI59" s="445"/>
      <c r="AM59" s="66" t="s">
        <v>384</v>
      </c>
      <c r="BG59" s="469"/>
      <c r="BH59" s="469"/>
      <c r="BI59" s="469"/>
      <c r="BJ59" s="469"/>
      <c r="BK59" s="469"/>
      <c r="BL59" s="469"/>
      <c r="BN59" s="469"/>
      <c r="BO59" s="469"/>
      <c r="BP59" s="469"/>
      <c r="BQ59" s="469"/>
      <c r="BR59" s="469"/>
      <c r="BS59" s="469"/>
      <c r="BT59" s="78"/>
    </row>
    <row r="60" spans="3:72" ht="18" customHeight="1" hidden="1" thickBot="1">
      <c r="C60" s="66" t="s">
        <v>385</v>
      </c>
      <c r="T60" s="449"/>
      <c r="U60" s="449"/>
      <c r="W60" s="445">
        <f>'[4]lien ket'!F45</f>
        <v>0</v>
      </c>
      <c r="X60" s="445"/>
      <c r="Y60" s="445"/>
      <c r="Z60" s="445"/>
      <c r="AA60" s="445"/>
      <c r="AB60" s="445"/>
      <c r="AD60" s="445">
        <f>'[4]lien ket'!J45</f>
        <v>0</v>
      </c>
      <c r="AE60" s="445"/>
      <c r="AF60" s="445"/>
      <c r="AG60" s="445"/>
      <c r="AH60" s="445"/>
      <c r="AI60" s="445"/>
      <c r="AM60" s="66" t="s">
        <v>386</v>
      </c>
      <c r="BG60" s="545"/>
      <c r="BH60" s="545"/>
      <c r="BI60" s="545"/>
      <c r="BJ60" s="545"/>
      <c r="BK60" s="545"/>
      <c r="BL60" s="545"/>
      <c r="BN60" s="545"/>
      <c r="BO60" s="545"/>
      <c r="BP60" s="545"/>
      <c r="BQ60" s="545"/>
      <c r="BR60" s="545"/>
      <c r="BS60" s="545"/>
      <c r="BT60" s="77"/>
    </row>
    <row r="61" spans="3:72" ht="18" customHeight="1">
      <c r="C61" s="66" t="s">
        <v>32</v>
      </c>
      <c r="T61" s="65"/>
      <c r="U61" s="65"/>
      <c r="W61" s="445">
        <v>-5118232212</v>
      </c>
      <c r="X61" s="445"/>
      <c r="Y61" s="445"/>
      <c r="Z61" s="445"/>
      <c r="AA61" s="445"/>
      <c r="AB61" s="445"/>
      <c r="AD61" s="445">
        <f>'[4]lien ket'!J48</f>
        <v>-706897063</v>
      </c>
      <c r="AE61" s="445"/>
      <c r="AF61" s="445"/>
      <c r="AG61" s="445"/>
      <c r="AH61" s="445"/>
      <c r="AI61" s="445"/>
      <c r="BG61" s="77"/>
      <c r="BH61" s="77"/>
      <c r="BI61" s="77"/>
      <c r="BJ61" s="77"/>
      <c r="BK61" s="77"/>
      <c r="BL61" s="77"/>
      <c r="BN61" s="77"/>
      <c r="BO61" s="77"/>
      <c r="BP61" s="77"/>
      <c r="BQ61" s="77"/>
      <c r="BR61" s="77"/>
      <c r="BS61" s="77"/>
      <c r="BT61" s="77"/>
    </row>
    <row r="62" spans="3:72" ht="18" customHeight="1" hidden="1">
      <c r="C62" s="66" t="s">
        <v>768</v>
      </c>
      <c r="T62" s="65"/>
      <c r="U62" s="65"/>
      <c r="W62" s="445">
        <f>'[4]lien ket'!F49</f>
        <v>0</v>
      </c>
      <c r="X62" s="445"/>
      <c r="Y62" s="445"/>
      <c r="Z62" s="445"/>
      <c r="AA62" s="445"/>
      <c r="AB62" s="445"/>
      <c r="AD62" s="445">
        <f>'[4]lien ket'!J49</f>
        <v>0</v>
      </c>
      <c r="AE62" s="445"/>
      <c r="AF62" s="445"/>
      <c r="AG62" s="445"/>
      <c r="AH62" s="445"/>
      <c r="AI62" s="445"/>
      <c r="BG62" s="77"/>
      <c r="BH62" s="77"/>
      <c r="BI62" s="77"/>
      <c r="BJ62" s="77"/>
      <c r="BK62" s="77"/>
      <c r="BL62" s="77"/>
      <c r="BN62" s="77"/>
      <c r="BO62" s="77"/>
      <c r="BP62" s="77"/>
      <c r="BQ62" s="77"/>
      <c r="BR62" s="77"/>
      <c r="BS62" s="77"/>
      <c r="BT62" s="77"/>
    </row>
    <row r="63" spans="3:74" ht="15.75" thickBot="1">
      <c r="C63" s="454" t="s">
        <v>361</v>
      </c>
      <c r="D63" s="454"/>
      <c r="E63" s="454"/>
      <c r="F63" s="454"/>
      <c r="G63" s="454"/>
      <c r="H63" s="454"/>
      <c r="I63" s="454"/>
      <c r="J63" s="454"/>
      <c r="K63" s="454"/>
      <c r="L63" s="454"/>
      <c r="M63" s="454"/>
      <c r="N63" s="454"/>
      <c r="O63" s="454"/>
      <c r="P63" s="454"/>
      <c r="Q63" s="454"/>
      <c r="R63" s="454"/>
      <c r="S63" s="454"/>
      <c r="T63" s="449"/>
      <c r="U63" s="449"/>
      <c r="W63" s="455">
        <f>SUBTOTAL(9,W54:AB62)</f>
        <v>214179029022</v>
      </c>
      <c r="X63" s="455"/>
      <c r="Y63" s="455"/>
      <c r="Z63" s="455"/>
      <c r="AA63" s="455"/>
      <c r="AB63" s="455"/>
      <c r="AD63" s="455">
        <f>SUBTOTAL(9,AD54:AI62)</f>
        <v>216841573838</v>
      </c>
      <c r="AE63" s="455"/>
      <c r="AF63" s="455"/>
      <c r="AG63" s="455"/>
      <c r="AH63" s="455"/>
      <c r="AI63" s="455"/>
      <c r="AM63" s="59" t="s">
        <v>387</v>
      </c>
      <c r="AN63" s="59"/>
      <c r="AO63" s="59"/>
      <c r="AP63" s="59"/>
      <c r="AQ63" s="59"/>
      <c r="AR63" s="59"/>
      <c r="AS63" s="59"/>
      <c r="AT63" s="59"/>
      <c r="AU63" s="59"/>
      <c r="AV63" s="59"/>
      <c r="AW63" s="59"/>
      <c r="AX63" s="59"/>
      <c r="AY63" s="59"/>
      <c r="AZ63" s="59"/>
      <c r="BA63" s="59"/>
      <c r="BB63" s="59"/>
      <c r="BC63" s="59"/>
      <c r="BD63" s="59"/>
      <c r="BG63" s="489">
        <f>SUBTOTAL(9,BG54:BL60)</f>
        <v>0</v>
      </c>
      <c r="BH63" s="489"/>
      <c r="BI63" s="489"/>
      <c r="BJ63" s="489"/>
      <c r="BK63" s="489"/>
      <c r="BL63" s="489"/>
      <c r="BN63" s="489">
        <f>SUBTOTAL(9,BN54:BS60)</f>
        <v>0</v>
      </c>
      <c r="BO63" s="489"/>
      <c r="BP63" s="489"/>
      <c r="BQ63" s="489"/>
      <c r="BR63" s="489"/>
      <c r="BS63" s="489"/>
      <c r="BT63" s="81"/>
      <c r="BU63" s="357">
        <f>'[4]lien ket'!F37</f>
        <v>231691045254</v>
      </c>
      <c r="BV63" s="358">
        <f>'[4]lien ket'!G37</f>
        <v>216841573838</v>
      </c>
    </row>
    <row r="64" spans="3:74" ht="18" customHeight="1" thickTop="1">
      <c r="C64" s="92"/>
      <c r="D64" s="92"/>
      <c r="E64" s="92"/>
      <c r="F64" s="92"/>
      <c r="G64" s="92"/>
      <c r="H64" s="92"/>
      <c r="I64" s="92"/>
      <c r="J64" s="92"/>
      <c r="K64" s="92"/>
      <c r="L64" s="92"/>
      <c r="M64" s="92"/>
      <c r="N64" s="92"/>
      <c r="O64" s="92"/>
      <c r="P64" s="92"/>
      <c r="Q64" s="92"/>
      <c r="R64" s="92"/>
      <c r="S64" s="92"/>
      <c r="T64" s="93"/>
      <c r="U64" s="93"/>
      <c r="V64" s="92"/>
      <c r="AM64" s="92"/>
      <c r="AN64" s="92"/>
      <c r="AO64" s="92"/>
      <c r="AP64" s="92"/>
      <c r="AQ64" s="92"/>
      <c r="AR64" s="92"/>
      <c r="AS64" s="92"/>
      <c r="AT64" s="92"/>
      <c r="AU64" s="92"/>
      <c r="AV64" s="92"/>
      <c r="AW64" s="92"/>
      <c r="AX64" s="92"/>
      <c r="AY64" s="92"/>
      <c r="AZ64" s="92"/>
      <c r="BA64" s="92"/>
      <c r="BB64" s="92"/>
      <c r="BC64" s="92"/>
      <c r="BD64" s="92"/>
      <c r="BE64" s="92"/>
      <c r="BF64" s="92"/>
      <c r="BG64" s="92"/>
      <c r="BH64" s="92"/>
      <c r="BI64" s="92"/>
      <c r="BJ64" s="92"/>
      <c r="BK64" s="92"/>
      <c r="BL64" s="92"/>
      <c r="BU64" s="357">
        <f>BU63-W63</f>
        <v>17512016232</v>
      </c>
      <c r="BV64" s="359">
        <f>BV63-AD63</f>
        <v>0</v>
      </c>
    </row>
    <row r="65" spans="3:72" ht="18" customHeight="1" hidden="1">
      <c r="C65" s="92" t="s">
        <v>769</v>
      </c>
      <c r="D65" s="92"/>
      <c r="E65" s="92"/>
      <c r="F65" s="92"/>
      <c r="G65" s="92"/>
      <c r="H65" s="92"/>
      <c r="I65" s="92"/>
      <c r="J65" s="92"/>
      <c r="K65" s="92"/>
      <c r="L65" s="92"/>
      <c r="M65" s="92"/>
      <c r="N65" s="92"/>
      <c r="O65" s="92"/>
      <c r="P65" s="92"/>
      <c r="Q65" s="92"/>
      <c r="R65" s="92"/>
      <c r="S65" s="92"/>
      <c r="T65" s="93"/>
      <c r="U65" s="93"/>
      <c r="V65" s="92"/>
      <c r="AD65" s="457"/>
      <c r="AE65" s="457"/>
      <c r="AF65" s="457"/>
      <c r="AG65" s="457"/>
      <c r="AH65" s="457"/>
      <c r="AI65" s="457"/>
      <c r="AM65" s="92" t="s">
        <v>770</v>
      </c>
      <c r="AN65" s="92"/>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2"/>
      <c r="BN65" s="619"/>
      <c r="BO65" s="619"/>
      <c r="BP65" s="619"/>
      <c r="BQ65" s="619"/>
      <c r="BR65" s="619"/>
      <c r="BS65" s="619"/>
      <c r="BT65" s="77"/>
    </row>
    <row r="66" spans="3:72" ht="18" customHeight="1" hidden="1">
      <c r="C66" s="92" t="s">
        <v>771</v>
      </c>
      <c r="D66" s="92"/>
      <c r="E66" s="92"/>
      <c r="F66" s="92"/>
      <c r="G66" s="92"/>
      <c r="H66" s="92"/>
      <c r="I66" s="92"/>
      <c r="J66" s="92"/>
      <c r="K66" s="92"/>
      <c r="L66" s="92"/>
      <c r="M66" s="92"/>
      <c r="N66" s="92"/>
      <c r="O66" s="92"/>
      <c r="P66" s="92"/>
      <c r="Q66" s="92"/>
      <c r="R66" s="92"/>
      <c r="S66" s="92"/>
      <c r="T66" s="93"/>
      <c r="U66" s="93"/>
      <c r="V66" s="92"/>
      <c r="AD66" s="457"/>
      <c r="AE66" s="457"/>
      <c r="AF66" s="457"/>
      <c r="AG66" s="457"/>
      <c r="AH66" s="457"/>
      <c r="AI66" s="457"/>
      <c r="AM66" s="92" t="s">
        <v>772</v>
      </c>
      <c r="AN66" s="92"/>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BN66" s="620"/>
      <c r="BO66" s="620"/>
      <c r="BP66" s="620"/>
      <c r="BQ66" s="620"/>
      <c r="BR66" s="620"/>
      <c r="BS66" s="620"/>
      <c r="BT66" s="77"/>
    </row>
    <row r="67" spans="3:72" ht="17.25" customHeight="1" hidden="1">
      <c r="C67" s="92" t="s">
        <v>773</v>
      </c>
      <c r="D67" s="92"/>
      <c r="E67" s="92"/>
      <c r="F67" s="92"/>
      <c r="G67" s="92"/>
      <c r="H67" s="92"/>
      <c r="I67" s="92"/>
      <c r="J67" s="92"/>
      <c r="K67" s="92"/>
      <c r="L67" s="92"/>
      <c r="M67" s="92"/>
      <c r="N67" s="92"/>
      <c r="O67" s="92"/>
      <c r="P67" s="92"/>
      <c r="Q67" s="92"/>
      <c r="R67" s="92"/>
      <c r="S67" s="92"/>
      <c r="T67" s="93"/>
      <c r="U67" s="93"/>
      <c r="V67" s="92"/>
      <c r="AD67" s="457"/>
      <c r="AE67" s="457"/>
      <c r="AF67" s="457"/>
      <c r="AG67" s="457"/>
      <c r="AH67" s="457"/>
      <c r="AI67" s="457"/>
      <c r="AM67" s="92" t="s">
        <v>774</v>
      </c>
      <c r="AN67" s="92"/>
      <c r="AO67" s="92"/>
      <c r="AP67" s="92"/>
      <c r="AQ67" s="92"/>
      <c r="AR67" s="92"/>
      <c r="AS67" s="92"/>
      <c r="AT67" s="92"/>
      <c r="AU67" s="92"/>
      <c r="AV67" s="92"/>
      <c r="AW67" s="92"/>
      <c r="AX67" s="92"/>
      <c r="AY67" s="92"/>
      <c r="AZ67" s="92"/>
      <c r="BA67" s="92"/>
      <c r="BB67" s="92"/>
      <c r="BC67" s="92"/>
      <c r="BD67" s="92"/>
      <c r="BE67" s="92"/>
      <c r="BF67" s="92"/>
      <c r="BG67" s="92"/>
      <c r="BH67" s="92"/>
      <c r="BI67" s="92"/>
      <c r="BJ67" s="92"/>
      <c r="BK67" s="92"/>
      <c r="BL67" s="92"/>
      <c r="BN67" s="620"/>
      <c r="BO67" s="620"/>
      <c r="BP67" s="620"/>
      <c r="BQ67" s="620"/>
      <c r="BR67" s="620"/>
      <c r="BS67" s="620"/>
      <c r="BT67" s="77"/>
    </row>
    <row r="68" spans="1:56" ht="18" customHeight="1" hidden="1">
      <c r="A68" s="62">
        <v>7</v>
      </c>
      <c r="B68" s="59" t="s">
        <v>348</v>
      </c>
      <c r="C68" s="64" t="s">
        <v>775</v>
      </c>
      <c r="D68" s="64"/>
      <c r="E68" s="64"/>
      <c r="F68" s="64"/>
      <c r="G68" s="64"/>
      <c r="H68" s="64"/>
      <c r="I68" s="64"/>
      <c r="J68" s="64"/>
      <c r="K68" s="64"/>
      <c r="L68" s="64"/>
      <c r="M68" s="64"/>
      <c r="N68" s="64"/>
      <c r="O68" s="64"/>
      <c r="P68" s="64"/>
      <c r="Q68" s="64"/>
      <c r="R68" s="64"/>
      <c r="S68" s="64"/>
      <c r="T68" s="95"/>
      <c r="U68" s="80"/>
      <c r="W68" s="488" t="s">
        <v>351</v>
      </c>
      <c r="X68" s="488"/>
      <c r="Y68" s="488"/>
      <c r="Z68" s="488"/>
      <c r="AA68" s="488"/>
      <c r="AB68" s="488"/>
      <c r="AD68" s="488" t="s">
        <v>352</v>
      </c>
      <c r="AE68" s="488"/>
      <c r="AF68" s="488"/>
      <c r="AG68" s="488"/>
      <c r="AH68" s="488"/>
      <c r="AI68" s="488"/>
      <c r="AK68" s="59">
        <v>4</v>
      </c>
      <c r="AL68" s="59" t="s">
        <v>348</v>
      </c>
      <c r="AM68" s="64" t="s">
        <v>388</v>
      </c>
      <c r="AN68" s="64"/>
      <c r="AO68" s="64"/>
      <c r="AP68" s="64"/>
      <c r="AQ68" s="64"/>
      <c r="AR68" s="64"/>
      <c r="AS68" s="64"/>
      <c r="AT68" s="64"/>
      <c r="AU68" s="64"/>
      <c r="AV68" s="64"/>
      <c r="AW68" s="64"/>
      <c r="AX68" s="64"/>
      <c r="AY68" s="64"/>
      <c r="AZ68" s="64"/>
      <c r="BA68" s="64"/>
      <c r="BB68" s="64"/>
      <c r="BC68" s="64"/>
      <c r="BD68" s="64"/>
    </row>
    <row r="69" spans="3:72" ht="18" customHeight="1" hidden="1">
      <c r="C69" s="73"/>
      <c r="D69" s="73"/>
      <c r="E69" s="73"/>
      <c r="F69" s="73"/>
      <c r="G69" s="73"/>
      <c r="H69" s="73"/>
      <c r="I69" s="73"/>
      <c r="J69" s="73"/>
      <c r="K69" s="73"/>
      <c r="L69" s="73"/>
      <c r="M69" s="73"/>
      <c r="N69" s="73"/>
      <c r="O69" s="73"/>
      <c r="P69" s="73"/>
      <c r="Q69" s="73"/>
      <c r="R69" s="73"/>
      <c r="S69" s="73"/>
      <c r="T69" s="65"/>
      <c r="U69" s="65"/>
      <c r="W69" s="472" t="s">
        <v>354</v>
      </c>
      <c r="X69" s="490"/>
      <c r="Y69" s="490"/>
      <c r="Z69" s="490"/>
      <c r="AA69" s="490"/>
      <c r="AB69" s="490"/>
      <c r="AC69" s="67"/>
      <c r="AD69" s="472" t="s">
        <v>354</v>
      </c>
      <c r="AE69" s="490"/>
      <c r="AF69" s="490"/>
      <c r="AG69" s="490"/>
      <c r="AH69" s="490"/>
      <c r="AI69" s="490"/>
      <c r="AM69" s="73"/>
      <c r="AN69" s="73"/>
      <c r="AO69" s="73"/>
      <c r="AP69" s="73"/>
      <c r="AQ69" s="73"/>
      <c r="AR69" s="73"/>
      <c r="AS69" s="73"/>
      <c r="AT69" s="73"/>
      <c r="AU69" s="73"/>
      <c r="AV69" s="73"/>
      <c r="AW69" s="73"/>
      <c r="AX69" s="73"/>
      <c r="AY69" s="73"/>
      <c r="AZ69" s="73"/>
      <c r="BA69" s="73"/>
      <c r="BB69" s="73"/>
      <c r="BC69" s="73"/>
      <c r="BD69" s="73"/>
      <c r="BG69" s="74"/>
      <c r="BH69" s="74"/>
      <c r="BI69" s="74"/>
      <c r="BJ69" s="74"/>
      <c r="BK69" s="74"/>
      <c r="BL69" s="74"/>
      <c r="BN69" s="74"/>
      <c r="BO69" s="74"/>
      <c r="BP69" s="74"/>
      <c r="BQ69" s="74"/>
      <c r="BR69" s="74"/>
      <c r="BS69" s="74"/>
      <c r="BT69" s="74"/>
    </row>
    <row r="70" spans="3:72" ht="18" customHeight="1" hidden="1">
      <c r="C70" s="66" t="s">
        <v>776</v>
      </c>
      <c r="T70" s="446"/>
      <c r="U70" s="446"/>
      <c r="W70" s="549">
        <f>'[4]lien ket'!F54</f>
        <v>0</v>
      </c>
      <c r="X70" s="549"/>
      <c r="Y70" s="549"/>
      <c r="Z70" s="549"/>
      <c r="AA70" s="549"/>
      <c r="AB70" s="549"/>
      <c r="AD70" s="549">
        <f>'[4]lien ket'!J54</f>
        <v>0</v>
      </c>
      <c r="AE70" s="549"/>
      <c r="AF70" s="549"/>
      <c r="AG70" s="549"/>
      <c r="AH70" s="549"/>
      <c r="AI70" s="549"/>
      <c r="AM70" s="87" t="s">
        <v>389</v>
      </c>
      <c r="BG70" s="469"/>
      <c r="BH70" s="469"/>
      <c r="BI70" s="469"/>
      <c r="BJ70" s="469"/>
      <c r="BK70" s="469"/>
      <c r="BL70" s="469"/>
      <c r="BN70" s="547"/>
      <c r="BO70" s="547"/>
      <c r="BP70" s="547"/>
      <c r="BQ70" s="547"/>
      <c r="BR70" s="547"/>
      <c r="BS70" s="547"/>
      <c r="BT70" s="90"/>
    </row>
    <row r="71" spans="3:72" ht="18" customHeight="1" hidden="1">
      <c r="C71" s="66" t="s">
        <v>777</v>
      </c>
      <c r="T71" s="88"/>
      <c r="U71" s="88"/>
      <c r="W71" s="549">
        <f>'[4]lien ket'!F55</f>
        <v>0</v>
      </c>
      <c r="X71" s="549"/>
      <c r="Y71" s="549"/>
      <c r="Z71" s="549"/>
      <c r="AA71" s="549"/>
      <c r="AB71" s="549"/>
      <c r="AD71" s="549"/>
      <c r="AE71" s="549"/>
      <c r="AF71" s="549"/>
      <c r="AG71" s="549"/>
      <c r="AH71" s="549"/>
      <c r="AI71" s="549"/>
      <c r="AM71" s="87"/>
      <c r="BG71" s="78"/>
      <c r="BH71" s="78"/>
      <c r="BI71" s="78"/>
      <c r="BJ71" s="78"/>
      <c r="BK71" s="78"/>
      <c r="BL71" s="78"/>
      <c r="BN71" s="90"/>
      <c r="BO71" s="90"/>
      <c r="BP71" s="90"/>
      <c r="BQ71" s="90"/>
      <c r="BR71" s="90"/>
      <c r="BS71" s="90"/>
      <c r="BT71" s="90"/>
    </row>
    <row r="72" spans="3:72" ht="18" customHeight="1" hidden="1">
      <c r="C72" s="66" t="s">
        <v>778</v>
      </c>
      <c r="T72" s="88"/>
      <c r="U72" s="88"/>
      <c r="W72" s="549">
        <f>'[4]lien ket'!F56</f>
        <v>0</v>
      </c>
      <c r="X72" s="549"/>
      <c r="Y72" s="549"/>
      <c r="Z72" s="549"/>
      <c r="AA72" s="549"/>
      <c r="AB72" s="549"/>
      <c r="AD72" s="549">
        <f>'[4]lien ket'!J56</f>
        <v>0</v>
      </c>
      <c r="AE72" s="549"/>
      <c r="AF72" s="549"/>
      <c r="AG72" s="549"/>
      <c r="AH72" s="549"/>
      <c r="AI72" s="549"/>
      <c r="AM72" s="87"/>
      <c r="BG72" s="78"/>
      <c r="BH72" s="78"/>
      <c r="BI72" s="78"/>
      <c r="BJ72" s="78"/>
      <c r="BK72" s="78"/>
      <c r="BL72" s="78"/>
      <c r="BN72" s="90"/>
      <c r="BO72" s="90"/>
      <c r="BP72" s="90"/>
      <c r="BQ72" s="90"/>
      <c r="BR72" s="90"/>
      <c r="BS72" s="90"/>
      <c r="BT72" s="90"/>
    </row>
    <row r="73" spans="3:72" ht="18" customHeight="1" hidden="1">
      <c r="C73" s="66" t="s">
        <v>779</v>
      </c>
      <c r="T73" s="88"/>
      <c r="U73" s="88"/>
      <c r="W73" s="549">
        <f>'[4]lien ket'!F58</f>
        <v>0</v>
      </c>
      <c r="X73" s="549"/>
      <c r="Y73" s="549"/>
      <c r="Z73" s="549"/>
      <c r="AA73" s="549"/>
      <c r="AB73" s="549"/>
      <c r="AD73" s="549">
        <f>'[4]lien ket'!J58</f>
        <v>0</v>
      </c>
      <c r="AE73" s="549"/>
      <c r="AF73" s="549"/>
      <c r="AG73" s="549"/>
      <c r="AH73" s="549"/>
      <c r="AI73" s="549"/>
      <c r="AM73" s="87"/>
      <c r="BG73" s="78"/>
      <c r="BH73" s="78"/>
      <c r="BI73" s="78"/>
      <c r="BJ73" s="78"/>
      <c r="BK73" s="78"/>
      <c r="BL73" s="78"/>
      <c r="BN73" s="90"/>
      <c r="BO73" s="90"/>
      <c r="BP73" s="90"/>
      <c r="BQ73" s="90"/>
      <c r="BR73" s="90"/>
      <c r="BS73" s="90"/>
      <c r="BT73" s="90"/>
    </row>
    <row r="74" spans="3:72" ht="18" customHeight="1" hidden="1">
      <c r="C74" s="66" t="s">
        <v>780</v>
      </c>
      <c r="T74" s="88"/>
      <c r="U74" s="88"/>
      <c r="W74" s="549">
        <f>'[4]lien ket'!F59</f>
        <v>0</v>
      </c>
      <c r="X74" s="549"/>
      <c r="Y74" s="549"/>
      <c r="Z74" s="549"/>
      <c r="AA74" s="549"/>
      <c r="AB74" s="549"/>
      <c r="AD74" s="549">
        <f>'[4]lien ket'!J59</f>
        <v>0</v>
      </c>
      <c r="AE74" s="549"/>
      <c r="AF74" s="549"/>
      <c r="AG74" s="549"/>
      <c r="AH74" s="549"/>
      <c r="AI74" s="549"/>
      <c r="AM74" s="87"/>
      <c r="BG74" s="78"/>
      <c r="BH74" s="78"/>
      <c r="BI74" s="78"/>
      <c r="BJ74" s="78"/>
      <c r="BK74" s="78"/>
      <c r="BL74" s="78"/>
      <c r="BN74" s="90"/>
      <c r="BO74" s="90"/>
      <c r="BP74" s="90"/>
      <c r="BQ74" s="90"/>
      <c r="BR74" s="90"/>
      <c r="BS74" s="90"/>
      <c r="BT74" s="90"/>
    </row>
    <row r="75" spans="3:72" ht="18" customHeight="1" hidden="1">
      <c r="C75" s="66" t="s">
        <v>781</v>
      </c>
      <c r="T75" s="446"/>
      <c r="U75" s="446"/>
      <c r="W75" s="549">
        <f>'[4]lien ket'!F60</f>
        <v>0</v>
      </c>
      <c r="X75" s="549"/>
      <c r="Y75" s="549"/>
      <c r="Z75" s="549"/>
      <c r="AA75" s="549"/>
      <c r="AB75" s="549"/>
      <c r="AC75" s="91"/>
      <c r="AD75" s="549">
        <f>'[4]lien ket'!J60</f>
        <v>0</v>
      </c>
      <c r="AE75" s="549"/>
      <c r="AF75" s="549"/>
      <c r="AG75" s="549"/>
      <c r="AH75" s="549"/>
      <c r="AI75" s="549"/>
      <c r="AM75" s="87"/>
      <c r="BG75" s="78"/>
      <c r="BH75" s="78"/>
      <c r="BI75" s="78"/>
      <c r="BJ75" s="78"/>
      <c r="BK75" s="78"/>
      <c r="BL75" s="78"/>
      <c r="BN75" s="90"/>
      <c r="BO75" s="90"/>
      <c r="BP75" s="90"/>
      <c r="BQ75" s="90"/>
      <c r="BR75" s="90"/>
      <c r="BS75" s="90"/>
      <c r="BT75" s="90"/>
    </row>
    <row r="76" spans="3:74" ht="4.5" customHeight="1" hidden="1">
      <c r="C76" s="454" t="s">
        <v>361</v>
      </c>
      <c r="D76" s="454"/>
      <c r="E76" s="454"/>
      <c r="F76" s="454"/>
      <c r="G76" s="454"/>
      <c r="H76" s="454"/>
      <c r="I76" s="454"/>
      <c r="J76" s="454"/>
      <c r="K76" s="454"/>
      <c r="L76" s="454"/>
      <c r="M76" s="454"/>
      <c r="N76" s="454"/>
      <c r="O76" s="454"/>
      <c r="P76" s="454"/>
      <c r="Q76" s="454"/>
      <c r="R76" s="454"/>
      <c r="S76" s="454"/>
      <c r="T76" s="59"/>
      <c r="W76" s="485">
        <f>SUBTOTAL(9,W70:AB75)</f>
        <v>0</v>
      </c>
      <c r="X76" s="485"/>
      <c r="Y76" s="485"/>
      <c r="Z76" s="485"/>
      <c r="AA76" s="485"/>
      <c r="AB76" s="485"/>
      <c r="AD76" s="485">
        <f>SUBTOTAL(9,AD70:AI75)</f>
        <v>0</v>
      </c>
      <c r="AE76" s="485"/>
      <c r="AF76" s="485"/>
      <c r="AG76" s="485"/>
      <c r="AH76" s="485"/>
      <c r="AI76" s="485"/>
      <c r="AM76" s="59" t="s">
        <v>362</v>
      </c>
      <c r="AN76" s="59"/>
      <c r="AO76" s="59"/>
      <c r="AP76" s="59"/>
      <c r="AQ76" s="59"/>
      <c r="AR76" s="59"/>
      <c r="AS76" s="59"/>
      <c r="AT76" s="59"/>
      <c r="AU76" s="59"/>
      <c r="AV76" s="59"/>
      <c r="AW76" s="59"/>
      <c r="AX76" s="59"/>
      <c r="AY76" s="59"/>
      <c r="AZ76" s="59"/>
      <c r="BA76" s="59"/>
      <c r="BB76" s="59"/>
      <c r="BC76" s="59"/>
      <c r="BD76" s="59"/>
      <c r="BG76" s="489">
        <f>SUBTOTAL(9,BG70:BL75)</f>
        <v>0</v>
      </c>
      <c r="BH76" s="489"/>
      <c r="BI76" s="489"/>
      <c r="BJ76" s="489"/>
      <c r="BK76" s="489"/>
      <c r="BL76" s="489"/>
      <c r="BN76" s="489">
        <f>SUBTOTAL(9,BN70:BS75)</f>
        <v>0</v>
      </c>
      <c r="BO76" s="489"/>
      <c r="BP76" s="489"/>
      <c r="BQ76" s="489"/>
      <c r="BR76" s="489"/>
      <c r="BS76" s="489"/>
      <c r="BT76" s="81"/>
      <c r="BU76" s="357">
        <f>'[4]lien ket'!F53</f>
        <v>0</v>
      </c>
      <c r="BV76" s="358">
        <f>'[4]lien ket'!G53</f>
        <v>0</v>
      </c>
    </row>
    <row r="77" spans="1:56" ht="21" customHeight="1">
      <c r="A77" s="62">
        <v>5</v>
      </c>
      <c r="B77" s="59" t="s">
        <v>348</v>
      </c>
      <c r="C77" s="64" t="s">
        <v>390</v>
      </c>
      <c r="D77" s="64"/>
      <c r="E77" s="64"/>
      <c r="F77" s="64"/>
      <c r="G77" s="64"/>
      <c r="H77" s="64"/>
      <c r="I77" s="64"/>
      <c r="J77" s="64"/>
      <c r="K77" s="64"/>
      <c r="L77" s="64"/>
      <c r="M77" s="64"/>
      <c r="N77" s="64"/>
      <c r="O77" s="64"/>
      <c r="P77" s="64"/>
      <c r="Q77" s="64"/>
      <c r="R77" s="64"/>
      <c r="S77" s="64"/>
      <c r="T77" s="95"/>
      <c r="U77" s="80"/>
      <c r="W77" s="470" t="str">
        <f>W52</f>
        <v>30/09/2013</v>
      </c>
      <c r="X77" s="470"/>
      <c r="Y77" s="470"/>
      <c r="Z77" s="470"/>
      <c r="AA77" s="470"/>
      <c r="AB77" s="470"/>
      <c r="AD77" s="470" t="str">
        <f>AD52</f>
        <v>01/01/2013</v>
      </c>
      <c r="AE77" s="470"/>
      <c r="AF77" s="470"/>
      <c r="AG77" s="470"/>
      <c r="AH77" s="470"/>
      <c r="AI77" s="470"/>
      <c r="AK77" s="59">
        <v>4</v>
      </c>
      <c r="AL77" s="59" t="s">
        <v>348</v>
      </c>
      <c r="AM77" s="64" t="s">
        <v>388</v>
      </c>
      <c r="AN77" s="64"/>
      <c r="AO77" s="64"/>
      <c r="AP77" s="64"/>
      <c r="AQ77" s="64"/>
      <c r="AR77" s="64"/>
      <c r="AS77" s="64"/>
      <c r="AT77" s="64"/>
      <c r="AU77" s="64"/>
      <c r="AV77" s="64"/>
      <c r="AW77" s="64"/>
      <c r="AX77" s="64"/>
      <c r="AY77" s="64"/>
      <c r="AZ77" s="64"/>
      <c r="BA77" s="64"/>
      <c r="BB77" s="64"/>
      <c r="BC77" s="64"/>
      <c r="BD77" s="64"/>
    </row>
    <row r="78" spans="3:72" ht="18" customHeight="1">
      <c r="C78" s="73"/>
      <c r="D78" s="73"/>
      <c r="E78" s="73"/>
      <c r="F78" s="73"/>
      <c r="G78" s="73"/>
      <c r="H78" s="73"/>
      <c r="I78" s="73"/>
      <c r="J78" s="73"/>
      <c r="K78" s="73"/>
      <c r="L78" s="73"/>
      <c r="M78" s="73"/>
      <c r="N78" s="73"/>
      <c r="O78" s="73"/>
      <c r="P78" s="73"/>
      <c r="Q78" s="73"/>
      <c r="R78" s="73"/>
      <c r="S78" s="73"/>
      <c r="T78" s="65"/>
      <c r="U78" s="65"/>
      <c r="W78" s="472" t="s">
        <v>354</v>
      </c>
      <c r="X78" s="490"/>
      <c r="Y78" s="490"/>
      <c r="Z78" s="490"/>
      <c r="AA78" s="490"/>
      <c r="AB78" s="490"/>
      <c r="AC78" s="67"/>
      <c r="AD78" s="472" t="s">
        <v>354</v>
      </c>
      <c r="AE78" s="490"/>
      <c r="AF78" s="490"/>
      <c r="AG78" s="490"/>
      <c r="AH78" s="490"/>
      <c r="AI78" s="490"/>
      <c r="AM78" s="73"/>
      <c r="AN78" s="73"/>
      <c r="AO78" s="73"/>
      <c r="AP78" s="73"/>
      <c r="AQ78" s="73"/>
      <c r="AR78" s="73"/>
      <c r="AS78" s="73"/>
      <c r="AT78" s="73"/>
      <c r="AU78" s="73"/>
      <c r="AV78" s="73"/>
      <c r="AW78" s="73"/>
      <c r="AX78" s="73"/>
      <c r="AY78" s="73"/>
      <c r="AZ78" s="73"/>
      <c r="BA78" s="73"/>
      <c r="BB78" s="73"/>
      <c r="BC78" s="73"/>
      <c r="BD78" s="73"/>
      <c r="BG78" s="74"/>
      <c r="BH78" s="74"/>
      <c r="BI78" s="74"/>
      <c r="BJ78" s="74"/>
      <c r="BK78" s="74"/>
      <c r="BL78" s="74"/>
      <c r="BN78" s="74"/>
      <c r="BO78" s="74"/>
      <c r="BP78" s="74"/>
      <c r="BQ78" s="74"/>
      <c r="BR78" s="74"/>
      <c r="BS78" s="74"/>
      <c r="BT78" s="74"/>
    </row>
    <row r="79" spans="3:72" ht="18" customHeight="1" hidden="1">
      <c r="C79" s="575" t="s">
        <v>782</v>
      </c>
      <c r="D79" s="575"/>
      <c r="E79" s="575"/>
      <c r="F79" s="575"/>
      <c r="G79" s="575"/>
      <c r="H79" s="575"/>
      <c r="I79" s="575"/>
      <c r="J79" s="575"/>
      <c r="K79" s="575"/>
      <c r="L79" s="575"/>
      <c r="M79" s="575"/>
      <c r="N79" s="575"/>
      <c r="O79" s="575"/>
      <c r="P79" s="575"/>
      <c r="Q79" s="575"/>
      <c r="R79" s="575"/>
      <c r="S79" s="575"/>
      <c r="T79" s="446"/>
      <c r="U79" s="446"/>
      <c r="W79" s="445">
        <f>'[4]lien ket'!F62</f>
        <v>0</v>
      </c>
      <c r="X79" s="445"/>
      <c r="Y79" s="445"/>
      <c r="Z79" s="445"/>
      <c r="AA79" s="445"/>
      <c r="AB79" s="445"/>
      <c r="AD79" s="445">
        <f>'[4]lien ket'!J62</f>
        <v>0</v>
      </c>
      <c r="AE79" s="445"/>
      <c r="AF79" s="445"/>
      <c r="AG79" s="445"/>
      <c r="AH79" s="445"/>
      <c r="AI79" s="445"/>
      <c r="AM79" s="87" t="s">
        <v>389</v>
      </c>
      <c r="BG79" s="469"/>
      <c r="BH79" s="469"/>
      <c r="BI79" s="469"/>
      <c r="BJ79" s="469"/>
      <c r="BK79" s="469"/>
      <c r="BL79" s="469"/>
      <c r="BN79" s="547"/>
      <c r="BO79" s="547"/>
      <c r="BP79" s="547"/>
      <c r="BQ79" s="547"/>
      <c r="BR79" s="547"/>
      <c r="BS79" s="547"/>
      <c r="BT79" s="90"/>
    </row>
    <row r="80" spans="3:72" ht="18" customHeight="1">
      <c r="C80" s="575" t="s">
        <v>391</v>
      </c>
      <c r="D80" s="575"/>
      <c r="E80" s="575"/>
      <c r="F80" s="575"/>
      <c r="G80" s="575"/>
      <c r="H80" s="575"/>
      <c r="I80" s="575"/>
      <c r="J80" s="575"/>
      <c r="K80" s="575"/>
      <c r="L80" s="575"/>
      <c r="M80" s="575"/>
      <c r="N80" s="575"/>
      <c r="O80" s="575"/>
      <c r="P80" s="575"/>
      <c r="Q80" s="575"/>
      <c r="R80" s="575"/>
      <c r="S80" s="575"/>
      <c r="T80" s="88"/>
      <c r="U80" s="88"/>
      <c r="W80" s="445">
        <v>2673617727</v>
      </c>
      <c r="X80" s="445"/>
      <c r="Y80" s="445"/>
      <c r="Z80" s="445"/>
      <c r="AA80" s="445"/>
      <c r="AB80" s="445"/>
      <c r="AD80" s="445">
        <f>'[4]lien ket'!J63</f>
        <v>3253215521</v>
      </c>
      <c r="AE80" s="445"/>
      <c r="AF80" s="445"/>
      <c r="AG80" s="445"/>
      <c r="AH80" s="445"/>
      <c r="AI80" s="445"/>
      <c r="AM80" s="87"/>
      <c r="BG80" s="78"/>
      <c r="BH80" s="78"/>
      <c r="BI80" s="78"/>
      <c r="BJ80" s="78"/>
      <c r="BK80" s="78"/>
      <c r="BL80" s="78"/>
      <c r="BN80" s="90"/>
      <c r="BO80" s="90"/>
      <c r="BP80" s="90"/>
      <c r="BQ80" s="90"/>
      <c r="BR80" s="90"/>
      <c r="BS80" s="90"/>
      <c r="BT80" s="90"/>
    </row>
    <row r="81" spans="3:72" ht="18" customHeight="1">
      <c r="C81" s="575" t="s">
        <v>392</v>
      </c>
      <c r="D81" s="575"/>
      <c r="E81" s="575"/>
      <c r="F81" s="575"/>
      <c r="G81" s="575"/>
      <c r="H81" s="575"/>
      <c r="I81" s="575"/>
      <c r="J81" s="575"/>
      <c r="K81" s="575"/>
      <c r="L81" s="575"/>
      <c r="M81" s="575"/>
      <c r="N81" s="575"/>
      <c r="O81" s="575"/>
      <c r="P81" s="575"/>
      <c r="Q81" s="575"/>
      <c r="R81" s="575"/>
      <c r="S81" s="575"/>
      <c r="T81" s="88"/>
      <c r="U81" s="88"/>
      <c r="W81" s="445">
        <f>'[4]lien ket'!F64</f>
        <v>0</v>
      </c>
      <c r="X81" s="445"/>
      <c r="Y81" s="445"/>
      <c r="Z81" s="445"/>
      <c r="AA81" s="445"/>
      <c r="AB81" s="445"/>
      <c r="AD81" s="445">
        <f>'[4]lien ket'!J64</f>
        <v>0</v>
      </c>
      <c r="AE81" s="445"/>
      <c r="AF81" s="445"/>
      <c r="AG81" s="445"/>
      <c r="AH81" s="445"/>
      <c r="AI81" s="445"/>
      <c r="AM81" s="87"/>
      <c r="BG81" s="78"/>
      <c r="BH81" s="78"/>
      <c r="BI81" s="78"/>
      <c r="BJ81" s="78"/>
      <c r="BK81" s="78"/>
      <c r="BL81" s="78"/>
      <c r="BN81" s="90"/>
      <c r="BO81" s="90"/>
      <c r="BP81" s="90"/>
      <c r="BQ81" s="90"/>
      <c r="BR81" s="90"/>
      <c r="BS81" s="90"/>
      <c r="BT81" s="90"/>
    </row>
    <row r="82" spans="20:72" ht="10.5" customHeight="1">
      <c r="T82" s="88"/>
      <c r="U82" s="88"/>
      <c r="W82" s="549"/>
      <c r="X82" s="549"/>
      <c r="Y82" s="549"/>
      <c r="Z82" s="549"/>
      <c r="AA82" s="549"/>
      <c r="AB82" s="549"/>
      <c r="AD82" s="549"/>
      <c r="AE82" s="549"/>
      <c r="AF82" s="549"/>
      <c r="AG82" s="549"/>
      <c r="AH82" s="549"/>
      <c r="AI82" s="549"/>
      <c r="AM82" s="87"/>
      <c r="BG82" s="78"/>
      <c r="BH82" s="78"/>
      <c r="BI82" s="78"/>
      <c r="BJ82" s="78"/>
      <c r="BK82" s="78"/>
      <c r="BL82" s="78"/>
      <c r="BN82" s="90"/>
      <c r="BO82" s="90"/>
      <c r="BP82" s="90"/>
      <c r="BQ82" s="90"/>
      <c r="BR82" s="90"/>
      <c r="BS82" s="90"/>
      <c r="BT82" s="90"/>
    </row>
    <row r="83" spans="3:74" ht="18" customHeight="1" thickBot="1">
      <c r="C83" s="454" t="s">
        <v>361</v>
      </c>
      <c r="D83" s="454"/>
      <c r="E83" s="454"/>
      <c r="F83" s="454"/>
      <c r="G83" s="454"/>
      <c r="H83" s="454"/>
      <c r="I83" s="454"/>
      <c r="J83" s="454"/>
      <c r="K83" s="454"/>
      <c r="L83" s="454"/>
      <c r="M83" s="454"/>
      <c r="N83" s="454"/>
      <c r="O83" s="454"/>
      <c r="P83" s="454"/>
      <c r="Q83" s="454"/>
      <c r="R83" s="454"/>
      <c r="S83" s="454"/>
      <c r="T83" s="59"/>
      <c r="W83" s="455">
        <f>SUBTOTAL(9,W79:AB82)</f>
        <v>2673617727</v>
      </c>
      <c r="X83" s="455"/>
      <c r="Y83" s="455"/>
      <c r="Z83" s="455"/>
      <c r="AA83" s="455"/>
      <c r="AB83" s="455"/>
      <c r="AD83" s="455">
        <f>SUBTOTAL(9,AD79:AI82)</f>
        <v>3253215521</v>
      </c>
      <c r="AE83" s="455"/>
      <c r="AF83" s="455"/>
      <c r="AG83" s="455"/>
      <c r="AH83" s="455"/>
      <c r="AI83" s="455"/>
      <c r="AM83" s="59" t="s">
        <v>362</v>
      </c>
      <c r="AN83" s="59"/>
      <c r="AO83" s="59"/>
      <c r="AP83" s="59"/>
      <c r="AQ83" s="59"/>
      <c r="AR83" s="59"/>
      <c r="AS83" s="59"/>
      <c r="AT83" s="59"/>
      <c r="AU83" s="59"/>
      <c r="AV83" s="59"/>
      <c r="AW83" s="59"/>
      <c r="AX83" s="59"/>
      <c r="AY83" s="59"/>
      <c r="AZ83" s="59"/>
      <c r="BA83" s="59"/>
      <c r="BB83" s="59"/>
      <c r="BC83" s="59"/>
      <c r="BD83" s="59"/>
      <c r="BG83" s="489">
        <f>SUBTOTAL(9,BG79:BL82)</f>
        <v>0</v>
      </c>
      <c r="BH83" s="489"/>
      <c r="BI83" s="489"/>
      <c r="BJ83" s="489"/>
      <c r="BK83" s="489"/>
      <c r="BL83" s="489"/>
      <c r="BN83" s="489">
        <f>SUBTOTAL(9,BN79:BS82)</f>
        <v>0</v>
      </c>
      <c r="BO83" s="489"/>
      <c r="BP83" s="489"/>
      <c r="BQ83" s="489"/>
      <c r="BR83" s="489"/>
      <c r="BS83" s="489"/>
      <c r="BT83" s="81"/>
      <c r="BU83" s="357">
        <f>'[4]lien ket'!F61</f>
        <v>3514585046</v>
      </c>
      <c r="BV83" s="358">
        <f>'[4]lien ket'!G61</f>
        <v>3253215521</v>
      </c>
    </row>
    <row r="84" spans="3:64" ht="11.25" customHeight="1" thickTop="1">
      <c r="C84" s="92"/>
      <c r="D84" s="92"/>
      <c r="E84" s="92"/>
      <c r="F84" s="92"/>
      <c r="G84" s="92"/>
      <c r="H84" s="92"/>
      <c r="I84" s="92"/>
      <c r="J84" s="92"/>
      <c r="K84" s="92"/>
      <c r="L84" s="92"/>
      <c r="M84" s="92"/>
      <c r="N84" s="92"/>
      <c r="O84" s="92"/>
      <c r="P84" s="92"/>
      <c r="Q84" s="92"/>
      <c r="R84" s="92"/>
      <c r="S84" s="92"/>
      <c r="T84" s="92"/>
      <c r="U84" s="92"/>
      <c r="V84" s="92"/>
      <c r="AM84" s="92"/>
      <c r="AN84" s="92"/>
      <c r="AO84" s="92"/>
      <c r="AP84" s="92"/>
      <c r="AQ84" s="92"/>
      <c r="AR84" s="92"/>
      <c r="AS84" s="92"/>
      <c r="AT84" s="92"/>
      <c r="AU84" s="92"/>
      <c r="AV84" s="92"/>
      <c r="AW84" s="92"/>
      <c r="AX84" s="92"/>
      <c r="AY84" s="92"/>
      <c r="AZ84" s="92"/>
      <c r="BA84" s="92"/>
      <c r="BB84" s="92"/>
      <c r="BC84" s="92"/>
      <c r="BD84" s="92"/>
      <c r="BE84" s="92"/>
      <c r="BF84" s="92"/>
      <c r="BG84" s="92"/>
      <c r="BH84" s="92"/>
      <c r="BI84" s="92"/>
      <c r="BJ84" s="92"/>
      <c r="BK84" s="92"/>
      <c r="BL84" s="92"/>
    </row>
    <row r="85" spans="1:74" ht="19.5" customHeight="1">
      <c r="A85" s="62">
        <v>6</v>
      </c>
      <c r="B85" s="59" t="s">
        <v>348</v>
      </c>
      <c r="C85" s="96" t="s">
        <v>393</v>
      </c>
      <c r="D85" s="92"/>
      <c r="E85" s="92"/>
      <c r="F85" s="92"/>
      <c r="G85" s="92"/>
      <c r="H85" s="92"/>
      <c r="I85" s="92"/>
      <c r="J85" s="92"/>
      <c r="K85" s="92"/>
      <c r="L85" s="92"/>
      <c r="M85" s="92"/>
      <c r="N85" s="92"/>
      <c r="O85" s="92"/>
      <c r="P85" s="92"/>
      <c r="Q85" s="92"/>
      <c r="R85" s="92"/>
      <c r="S85" s="92"/>
      <c r="T85" s="92"/>
      <c r="U85" s="92"/>
      <c r="V85" s="92"/>
      <c r="AK85" s="59">
        <v>6</v>
      </c>
      <c r="AL85" s="59" t="s">
        <v>348</v>
      </c>
      <c r="AM85" s="96" t="s">
        <v>394</v>
      </c>
      <c r="AN85" s="92"/>
      <c r="AO85" s="92"/>
      <c r="AP85" s="92"/>
      <c r="AQ85" s="92"/>
      <c r="AR85" s="92"/>
      <c r="AS85" s="92"/>
      <c r="AT85" s="92"/>
      <c r="AU85" s="92"/>
      <c r="AV85" s="92"/>
      <c r="AW85" s="92"/>
      <c r="AX85" s="92"/>
      <c r="AY85" s="92"/>
      <c r="AZ85" s="92"/>
      <c r="BA85" s="92"/>
      <c r="BB85" s="92"/>
      <c r="BC85" s="92"/>
      <c r="BD85" s="92"/>
      <c r="BE85" s="92"/>
      <c r="BF85" s="92"/>
      <c r="BG85" s="92"/>
      <c r="BH85" s="92"/>
      <c r="BI85" s="92"/>
      <c r="BJ85" s="92"/>
      <c r="BK85" s="92"/>
      <c r="BL85" s="92"/>
      <c r="BU85" s="357">
        <f>BU83-W83</f>
        <v>840967319</v>
      </c>
      <c r="BV85" s="359">
        <f>BV83-AD83</f>
        <v>0</v>
      </c>
    </row>
    <row r="86" spans="3:64" ht="19.5" customHeight="1">
      <c r="C86" s="96"/>
      <c r="D86" s="92"/>
      <c r="E86" s="92"/>
      <c r="F86" s="92"/>
      <c r="G86" s="92"/>
      <c r="H86" s="92"/>
      <c r="I86" s="92"/>
      <c r="J86" s="92"/>
      <c r="K86" s="92"/>
      <c r="L86" s="92"/>
      <c r="M86" s="92"/>
      <c r="N86" s="92"/>
      <c r="O86" s="92"/>
      <c r="P86" s="92"/>
      <c r="Q86" s="92"/>
      <c r="R86" s="92"/>
      <c r="S86" s="92"/>
      <c r="T86" s="92"/>
      <c r="U86" s="92"/>
      <c r="V86" s="92"/>
      <c r="AM86" s="96"/>
      <c r="AN86" s="92"/>
      <c r="AO86" s="92"/>
      <c r="AP86" s="92"/>
      <c r="AQ86" s="92"/>
      <c r="AR86" s="92"/>
      <c r="AS86" s="92"/>
      <c r="AT86" s="92"/>
      <c r="AU86" s="92"/>
      <c r="AV86" s="92"/>
      <c r="AW86" s="92"/>
      <c r="AX86" s="92"/>
      <c r="AY86" s="92"/>
      <c r="AZ86" s="92"/>
      <c r="BA86" s="92"/>
      <c r="BB86" s="92"/>
      <c r="BC86" s="92"/>
      <c r="BD86" s="92"/>
      <c r="BE86" s="92"/>
      <c r="BF86" s="92"/>
      <c r="BG86" s="92"/>
      <c r="BH86" s="92"/>
      <c r="BI86" s="92"/>
      <c r="BJ86" s="92"/>
      <c r="BK86" s="92"/>
      <c r="BL86" s="92"/>
    </row>
    <row r="87" spans="3:78" ht="19.5" customHeight="1">
      <c r="C87" s="97" t="s">
        <v>395</v>
      </c>
      <c r="D87" s="98"/>
      <c r="E87" s="98"/>
      <c r="F87" s="98"/>
      <c r="G87" s="98"/>
      <c r="H87" s="98"/>
      <c r="I87" s="98"/>
      <c r="J87" s="99"/>
      <c r="K87" s="99"/>
      <c r="L87" s="573" t="s">
        <v>396</v>
      </c>
      <c r="M87" s="574"/>
      <c r="N87" s="574"/>
      <c r="O87" s="574"/>
      <c r="P87" s="573" t="s">
        <v>397</v>
      </c>
      <c r="Q87" s="574"/>
      <c r="R87" s="574"/>
      <c r="S87" s="574"/>
      <c r="T87" s="573" t="s">
        <v>398</v>
      </c>
      <c r="U87" s="574"/>
      <c r="V87" s="574"/>
      <c r="W87" s="574"/>
      <c r="X87" s="537" t="s">
        <v>399</v>
      </c>
      <c r="Y87" s="538"/>
      <c r="Z87" s="538"/>
      <c r="AA87" s="538"/>
      <c r="AB87" s="537" t="s">
        <v>400</v>
      </c>
      <c r="AC87" s="538"/>
      <c r="AD87" s="538"/>
      <c r="AE87" s="538"/>
      <c r="AF87" s="621" t="s">
        <v>361</v>
      </c>
      <c r="AG87" s="622"/>
      <c r="AH87" s="622"/>
      <c r="AI87" s="622"/>
      <c r="AM87" s="98" t="s">
        <v>401</v>
      </c>
      <c r="AN87" s="98"/>
      <c r="AO87" s="98"/>
      <c r="AP87" s="98"/>
      <c r="AQ87" s="98"/>
      <c r="AR87" s="98"/>
      <c r="AS87" s="98"/>
      <c r="AT87" s="98"/>
      <c r="AU87" s="536" t="s">
        <v>402</v>
      </c>
      <c r="AV87" s="536"/>
      <c r="AW87" s="536"/>
      <c r="AX87" s="536"/>
      <c r="AY87" s="536"/>
      <c r="AZ87" s="536" t="s">
        <v>403</v>
      </c>
      <c r="BA87" s="536"/>
      <c r="BB87" s="536"/>
      <c r="BC87" s="536"/>
      <c r="BD87" s="536"/>
      <c r="BE87" s="536" t="s">
        <v>404</v>
      </c>
      <c r="BF87" s="536"/>
      <c r="BG87" s="536"/>
      <c r="BH87" s="536"/>
      <c r="BI87" s="536"/>
      <c r="BJ87" s="536" t="s">
        <v>405</v>
      </c>
      <c r="BK87" s="536"/>
      <c r="BL87" s="536"/>
      <c r="BM87" s="536"/>
      <c r="BN87" s="536"/>
      <c r="BO87" s="546" t="s">
        <v>362</v>
      </c>
      <c r="BP87" s="546"/>
      <c r="BQ87" s="546"/>
      <c r="BR87" s="546"/>
      <c r="BS87" s="546"/>
      <c r="BT87" s="100"/>
      <c r="BZ87" s="72">
        <f>BZ90-BZ88</f>
        <v>-69289779</v>
      </c>
    </row>
    <row r="88" spans="3:78" ht="19.5" customHeight="1">
      <c r="C88" s="101"/>
      <c r="D88" s="102"/>
      <c r="E88" s="102"/>
      <c r="F88" s="102"/>
      <c r="G88" s="102"/>
      <c r="H88" s="102"/>
      <c r="I88" s="102"/>
      <c r="J88" s="103"/>
      <c r="K88" s="103"/>
      <c r="L88" s="584" t="s">
        <v>406</v>
      </c>
      <c r="M88" s="585"/>
      <c r="N88" s="585"/>
      <c r="O88" s="585"/>
      <c r="P88" s="584" t="s">
        <v>407</v>
      </c>
      <c r="Q88" s="585"/>
      <c r="R88" s="585"/>
      <c r="S88" s="585"/>
      <c r="T88" s="584" t="s">
        <v>408</v>
      </c>
      <c r="U88" s="585"/>
      <c r="V88" s="585"/>
      <c r="W88" s="585"/>
      <c r="X88" s="539" t="s">
        <v>409</v>
      </c>
      <c r="Y88" s="540"/>
      <c r="Z88" s="540"/>
      <c r="AA88" s="540"/>
      <c r="AB88" s="539" t="s">
        <v>410</v>
      </c>
      <c r="AC88" s="540"/>
      <c r="AD88" s="540"/>
      <c r="AE88" s="540"/>
      <c r="AF88" s="623"/>
      <c r="AG88" s="623"/>
      <c r="AH88" s="623"/>
      <c r="AI88" s="623"/>
      <c r="AM88" s="104"/>
      <c r="AN88" s="102"/>
      <c r="AO88" s="102"/>
      <c r="AP88" s="102"/>
      <c r="AQ88" s="102"/>
      <c r="AR88" s="102"/>
      <c r="AS88" s="102"/>
      <c r="AT88" s="102"/>
      <c r="AU88" s="624" t="s">
        <v>856</v>
      </c>
      <c r="AV88" s="624"/>
      <c r="AW88" s="624"/>
      <c r="AX88" s="624"/>
      <c r="AY88" s="624"/>
      <c r="AZ88" s="624" t="s">
        <v>857</v>
      </c>
      <c r="BA88" s="624"/>
      <c r="BB88" s="624"/>
      <c r="BC88" s="624"/>
      <c r="BD88" s="624"/>
      <c r="BE88" s="624" t="s">
        <v>858</v>
      </c>
      <c r="BF88" s="624"/>
      <c r="BG88" s="624"/>
      <c r="BH88" s="624"/>
      <c r="BI88" s="624"/>
      <c r="BJ88" s="624" t="s">
        <v>859</v>
      </c>
      <c r="BK88" s="624"/>
      <c r="BL88" s="624"/>
      <c r="BM88" s="624"/>
      <c r="BN88" s="624"/>
      <c r="BO88" s="499"/>
      <c r="BP88" s="499"/>
      <c r="BQ88" s="499"/>
      <c r="BR88" s="499"/>
      <c r="BS88" s="499"/>
      <c r="BT88" s="105"/>
      <c r="BZ88" s="72">
        <v>69289779</v>
      </c>
    </row>
    <row r="89" spans="3:72" ht="19.5" customHeight="1">
      <c r="C89" s="106" t="s">
        <v>411</v>
      </c>
      <c r="D89" s="107"/>
      <c r="E89" s="107"/>
      <c r="F89" s="107"/>
      <c r="G89" s="107"/>
      <c r="H89" s="107"/>
      <c r="I89" s="107"/>
      <c r="J89" s="108"/>
      <c r="K89" s="108"/>
      <c r="L89" s="109"/>
      <c r="M89" s="108"/>
      <c r="N89" s="110"/>
      <c r="O89" s="111"/>
      <c r="P89" s="112"/>
      <c r="Q89" s="110"/>
      <c r="R89" s="110"/>
      <c r="S89" s="111"/>
      <c r="T89" s="112"/>
      <c r="U89" s="110"/>
      <c r="V89" s="110"/>
      <c r="W89" s="113"/>
      <c r="X89" s="114"/>
      <c r="Y89" s="115"/>
      <c r="Z89" s="115"/>
      <c r="AA89" s="113"/>
      <c r="AB89" s="114"/>
      <c r="AC89" s="115"/>
      <c r="AD89" s="115"/>
      <c r="AE89" s="113"/>
      <c r="AF89" s="114"/>
      <c r="AG89" s="115"/>
      <c r="AH89" s="115"/>
      <c r="AI89" s="116"/>
      <c r="AM89" s="117" t="s">
        <v>412</v>
      </c>
      <c r="AN89" s="107"/>
      <c r="AO89" s="107"/>
      <c r="AP89" s="107"/>
      <c r="AQ89" s="107"/>
      <c r="AR89" s="107"/>
      <c r="AS89" s="107"/>
      <c r="AT89" s="107"/>
      <c r="AU89" s="503"/>
      <c r="AV89" s="503"/>
      <c r="AW89" s="503"/>
      <c r="AX89" s="503"/>
      <c r="AY89" s="503"/>
      <c r="AZ89" s="503"/>
      <c r="BA89" s="503"/>
      <c r="BB89" s="503"/>
      <c r="BC89" s="503"/>
      <c r="BD89" s="503"/>
      <c r="BE89" s="503"/>
      <c r="BF89" s="503"/>
      <c r="BG89" s="503"/>
      <c r="BH89" s="503"/>
      <c r="BI89" s="503"/>
      <c r="BJ89" s="503"/>
      <c r="BK89" s="503"/>
      <c r="BL89" s="503"/>
      <c r="BM89" s="503"/>
      <c r="BN89" s="503"/>
      <c r="BO89" s="625"/>
      <c r="BP89" s="625"/>
      <c r="BQ89" s="625"/>
      <c r="BR89" s="625"/>
      <c r="BS89" s="625"/>
      <c r="BT89" s="118"/>
    </row>
    <row r="90" spans="1:76" ht="19.5" customHeight="1">
      <c r="A90" s="75"/>
      <c r="B90" s="75"/>
      <c r="C90" s="311" t="s">
        <v>783</v>
      </c>
      <c r="D90" s="98"/>
      <c r="E90" s="98"/>
      <c r="F90" s="98"/>
      <c r="G90" s="98"/>
      <c r="H90" s="98"/>
      <c r="I90" s="98"/>
      <c r="J90" s="99"/>
      <c r="K90" s="99"/>
      <c r="L90" s="586">
        <v>381318055646</v>
      </c>
      <c r="M90" s="587"/>
      <c r="N90" s="587"/>
      <c r="O90" s="588"/>
      <c r="P90" s="589">
        <v>580941512236</v>
      </c>
      <c r="Q90" s="590"/>
      <c r="R90" s="590"/>
      <c r="S90" s="590"/>
      <c r="T90" s="589">
        <v>30219407768</v>
      </c>
      <c r="U90" s="590"/>
      <c r="V90" s="590"/>
      <c r="W90" s="590"/>
      <c r="X90" s="589">
        <v>1334511134</v>
      </c>
      <c r="Y90" s="590"/>
      <c r="Z90" s="590"/>
      <c r="AA90" s="590"/>
      <c r="AB90" s="525"/>
      <c r="AC90" s="526"/>
      <c r="AD90" s="526"/>
      <c r="AE90" s="526"/>
      <c r="AF90" s="525">
        <f>SUM(L90:AE90)</f>
        <v>993813486784</v>
      </c>
      <c r="AG90" s="541"/>
      <c r="AH90" s="541"/>
      <c r="AI90" s="542"/>
      <c r="AK90" s="75"/>
      <c r="AL90" s="75"/>
      <c r="AM90" s="121" t="s">
        <v>413</v>
      </c>
      <c r="AN90" s="120"/>
      <c r="AO90" s="120"/>
      <c r="AP90" s="120"/>
      <c r="AQ90" s="120"/>
      <c r="AR90" s="120"/>
      <c r="AS90" s="120"/>
      <c r="AT90" s="120"/>
      <c r="AU90" s="626"/>
      <c r="AV90" s="626"/>
      <c r="AW90" s="626"/>
      <c r="AX90" s="626"/>
      <c r="AY90" s="626"/>
      <c r="AZ90" s="626"/>
      <c r="BA90" s="626"/>
      <c r="BB90" s="626"/>
      <c r="BC90" s="626"/>
      <c r="BD90" s="626"/>
      <c r="BE90" s="626"/>
      <c r="BF90" s="626"/>
      <c r="BG90" s="626"/>
      <c r="BH90" s="626"/>
      <c r="BI90" s="626"/>
      <c r="BJ90" s="626"/>
      <c r="BK90" s="626"/>
      <c r="BL90" s="626"/>
      <c r="BM90" s="626"/>
      <c r="BN90" s="626"/>
      <c r="BO90" s="627">
        <f>SUM(AU90:BN90)</f>
        <v>0</v>
      </c>
      <c r="BP90" s="627"/>
      <c r="BQ90" s="627"/>
      <c r="BR90" s="627"/>
      <c r="BS90" s="627"/>
      <c r="BT90" s="123"/>
      <c r="BU90" s="357">
        <f>993640986784</f>
        <v>993640986784</v>
      </c>
      <c r="BV90" s="360">
        <f>BU90-AF90</f>
        <v>-172500000</v>
      </c>
      <c r="BW90" s="124"/>
      <c r="BX90" s="125"/>
    </row>
    <row r="91" spans="1:72" ht="19.5" customHeight="1">
      <c r="A91" s="75"/>
      <c r="B91" s="75"/>
      <c r="C91" s="119" t="s">
        <v>414</v>
      </c>
      <c r="D91" s="162"/>
      <c r="E91" s="162"/>
      <c r="F91" s="162"/>
      <c r="G91" s="162"/>
      <c r="H91" s="162"/>
      <c r="I91" s="162"/>
      <c r="J91" s="80"/>
      <c r="K91" s="80"/>
      <c r="L91" s="532">
        <f>SUM(L92:N94)</f>
        <v>912780545</v>
      </c>
      <c r="M91" s="533"/>
      <c r="N91" s="533"/>
      <c r="O91" s="533"/>
      <c r="P91" s="532">
        <f>SUM(P92:R94)</f>
        <v>2005651134</v>
      </c>
      <c r="Q91" s="533"/>
      <c r="R91" s="533"/>
      <c r="S91" s="533"/>
      <c r="T91" s="532">
        <f>SUM(T92:V94)</f>
        <v>1828161818</v>
      </c>
      <c r="U91" s="533"/>
      <c r="V91" s="533"/>
      <c r="W91" s="533"/>
      <c r="X91" s="534">
        <f>SUM(X92:Z94)</f>
        <v>0</v>
      </c>
      <c r="Y91" s="535"/>
      <c r="Z91" s="535"/>
      <c r="AA91" s="535"/>
      <c r="AB91" s="543">
        <f>SUM(AB92:AE94)</f>
        <v>0</v>
      </c>
      <c r="AC91" s="544"/>
      <c r="AD91" s="544"/>
      <c r="AE91" s="544"/>
      <c r="AF91" s="534">
        <f>SUM(L91:AE91)</f>
        <v>4746593497</v>
      </c>
      <c r="AG91" s="535"/>
      <c r="AH91" s="535"/>
      <c r="AI91" s="535"/>
      <c r="AK91" s="75"/>
      <c r="AL91" s="75"/>
      <c r="AM91" s="121" t="s">
        <v>415</v>
      </c>
      <c r="AN91" s="120"/>
      <c r="AO91" s="120"/>
      <c r="AP91" s="120"/>
      <c r="AQ91" s="120"/>
      <c r="AR91" s="120"/>
      <c r="AS91" s="120"/>
      <c r="AT91" s="120"/>
      <c r="AU91" s="497">
        <f>SUM(AU92:AY94)</f>
        <v>0</v>
      </c>
      <c r="AV91" s="497"/>
      <c r="AW91" s="497"/>
      <c r="AX91" s="497"/>
      <c r="AY91" s="497"/>
      <c r="AZ91" s="497">
        <f>SUM(AZ92:BD94)</f>
        <v>0</v>
      </c>
      <c r="BA91" s="497"/>
      <c r="BB91" s="497"/>
      <c r="BC91" s="497"/>
      <c r="BD91" s="497"/>
      <c r="BE91" s="497">
        <f>SUM(BE92:BI94)</f>
        <v>0</v>
      </c>
      <c r="BF91" s="497"/>
      <c r="BG91" s="497"/>
      <c r="BH91" s="497"/>
      <c r="BI91" s="497"/>
      <c r="BJ91" s="497">
        <f>SUM(BJ92:BN94)</f>
        <v>0</v>
      </c>
      <c r="BK91" s="497"/>
      <c r="BL91" s="497"/>
      <c r="BM91" s="497"/>
      <c r="BN91" s="497"/>
      <c r="BO91" s="497">
        <f>SUM(BO92:BS94)</f>
        <v>0</v>
      </c>
      <c r="BP91" s="497"/>
      <c r="BQ91" s="497"/>
      <c r="BR91" s="497"/>
      <c r="BS91" s="497"/>
      <c r="BT91" s="84"/>
    </row>
    <row r="92" spans="1:94" s="130" customFormat="1" ht="19.5" customHeight="1">
      <c r="A92" s="126"/>
      <c r="B92" s="126"/>
      <c r="C92" s="127" t="s">
        <v>416</v>
      </c>
      <c r="D92" s="312"/>
      <c r="E92" s="312"/>
      <c r="F92" s="312"/>
      <c r="G92" s="312"/>
      <c r="H92" s="312"/>
      <c r="I92" s="312"/>
      <c r="J92" s="129"/>
      <c r="K92" s="313"/>
      <c r="L92" s="532"/>
      <c r="M92" s="533"/>
      <c r="N92" s="533"/>
      <c r="O92" s="533"/>
      <c r="P92" s="532">
        <v>1853155455</v>
      </c>
      <c r="Q92" s="533"/>
      <c r="R92" s="533"/>
      <c r="S92" s="533"/>
      <c r="T92" s="532">
        <v>1828161818</v>
      </c>
      <c r="U92" s="533"/>
      <c r="V92" s="533"/>
      <c r="W92" s="533"/>
      <c r="X92" s="534"/>
      <c r="Y92" s="535"/>
      <c r="Z92" s="535"/>
      <c r="AA92" s="535"/>
      <c r="AB92" s="534"/>
      <c r="AC92" s="591"/>
      <c r="AD92" s="591"/>
      <c r="AE92" s="591"/>
      <c r="AF92" s="534">
        <f>SUM(L92:AE92)</f>
        <v>3681317273</v>
      </c>
      <c r="AG92" s="535"/>
      <c r="AH92" s="535"/>
      <c r="AI92" s="535"/>
      <c r="AK92" s="126"/>
      <c r="AL92" s="126"/>
      <c r="AM92" s="131" t="s">
        <v>417</v>
      </c>
      <c r="AN92" s="128"/>
      <c r="AO92" s="128"/>
      <c r="AP92" s="128"/>
      <c r="AQ92" s="128"/>
      <c r="AR92" s="128"/>
      <c r="AS92" s="128"/>
      <c r="AT92" s="128"/>
      <c r="AU92" s="628"/>
      <c r="AV92" s="628"/>
      <c r="AW92" s="628"/>
      <c r="AX92" s="628"/>
      <c r="AY92" s="628"/>
      <c r="AZ92" s="628"/>
      <c r="BA92" s="628"/>
      <c r="BB92" s="628"/>
      <c r="BC92" s="628"/>
      <c r="BD92" s="628"/>
      <c r="BE92" s="628"/>
      <c r="BF92" s="628"/>
      <c r="BG92" s="628"/>
      <c r="BH92" s="628"/>
      <c r="BI92" s="628"/>
      <c r="BJ92" s="628"/>
      <c r="BK92" s="628"/>
      <c r="BL92" s="628"/>
      <c r="BM92" s="628"/>
      <c r="BN92" s="628"/>
      <c r="BO92" s="629">
        <f>SUM(AU92:BN92)</f>
        <v>0</v>
      </c>
      <c r="BP92" s="629"/>
      <c r="BQ92" s="629"/>
      <c r="BR92" s="629"/>
      <c r="BS92" s="629"/>
      <c r="BT92" s="133"/>
      <c r="BU92" s="361"/>
      <c r="BV92" s="362"/>
      <c r="BW92" s="134"/>
      <c r="BX92" s="135"/>
      <c r="BY92" s="136"/>
      <c r="BZ92" s="136"/>
      <c r="CA92" s="72"/>
      <c r="CB92" s="136"/>
      <c r="CC92" s="136"/>
      <c r="CD92" s="136"/>
      <c r="CE92" s="136"/>
      <c r="CF92" s="136"/>
      <c r="CG92" s="136"/>
      <c r="CH92" s="136"/>
      <c r="CI92" s="136"/>
      <c r="CJ92" s="136"/>
      <c r="CK92" s="136"/>
      <c r="CL92" s="136"/>
      <c r="CM92" s="136"/>
      <c r="CN92" s="136"/>
      <c r="CO92" s="136"/>
      <c r="CP92" s="136"/>
    </row>
    <row r="93" spans="1:94" s="130" customFormat="1" ht="19.5" customHeight="1">
      <c r="A93" s="126"/>
      <c r="B93" s="126"/>
      <c r="C93" s="127" t="s">
        <v>418</v>
      </c>
      <c r="D93" s="312"/>
      <c r="E93" s="312"/>
      <c r="F93" s="312"/>
      <c r="G93" s="312"/>
      <c r="H93" s="312"/>
      <c r="I93" s="312"/>
      <c r="J93" s="129"/>
      <c r="K93" s="313"/>
      <c r="L93" s="532">
        <v>912780545</v>
      </c>
      <c r="M93" s="533"/>
      <c r="N93" s="533"/>
      <c r="O93" s="533"/>
      <c r="P93" s="532"/>
      <c r="Q93" s="533"/>
      <c r="R93" s="533"/>
      <c r="S93" s="533"/>
      <c r="T93" s="532"/>
      <c r="U93" s="533"/>
      <c r="V93" s="533"/>
      <c r="W93" s="533"/>
      <c r="X93" s="534"/>
      <c r="Y93" s="535"/>
      <c r="Z93" s="535"/>
      <c r="AA93" s="535"/>
      <c r="AB93" s="534"/>
      <c r="AC93" s="591"/>
      <c r="AD93" s="591"/>
      <c r="AE93" s="591"/>
      <c r="AF93" s="534">
        <f>SUM(L93:AE93)</f>
        <v>912780545</v>
      </c>
      <c r="AG93" s="535"/>
      <c r="AH93" s="535"/>
      <c r="AI93" s="535"/>
      <c r="AK93" s="126"/>
      <c r="AL93" s="126"/>
      <c r="AM93" s="131" t="s">
        <v>419</v>
      </c>
      <c r="AN93" s="128"/>
      <c r="AO93" s="128"/>
      <c r="AP93" s="128"/>
      <c r="AQ93" s="128"/>
      <c r="AR93" s="128"/>
      <c r="AS93" s="128"/>
      <c r="AT93" s="128"/>
      <c r="AU93" s="628"/>
      <c r="AV93" s="628"/>
      <c r="AW93" s="628"/>
      <c r="AX93" s="628"/>
      <c r="AY93" s="628"/>
      <c r="AZ93" s="628"/>
      <c r="BA93" s="628"/>
      <c r="BB93" s="628"/>
      <c r="BC93" s="628"/>
      <c r="BD93" s="628"/>
      <c r="BE93" s="628"/>
      <c r="BF93" s="628"/>
      <c r="BG93" s="628"/>
      <c r="BH93" s="628"/>
      <c r="BI93" s="628"/>
      <c r="BJ93" s="628"/>
      <c r="BK93" s="628"/>
      <c r="BL93" s="628"/>
      <c r="BM93" s="628"/>
      <c r="BN93" s="628"/>
      <c r="BO93" s="629">
        <f>SUM(AU93:BN93)</f>
        <v>0</v>
      </c>
      <c r="BP93" s="629"/>
      <c r="BQ93" s="629"/>
      <c r="BR93" s="629"/>
      <c r="BS93" s="629"/>
      <c r="BT93" s="133"/>
      <c r="BU93" s="361"/>
      <c r="BV93" s="362"/>
      <c r="BW93" s="134"/>
      <c r="BX93" s="136"/>
      <c r="BY93" s="136"/>
      <c r="BZ93" s="136"/>
      <c r="CA93" s="136"/>
      <c r="CB93" s="136"/>
      <c r="CC93" s="136"/>
      <c r="CD93" s="136"/>
      <c r="CE93" s="136"/>
      <c r="CF93" s="136"/>
      <c r="CG93" s="136"/>
      <c r="CH93" s="136"/>
      <c r="CI93" s="136"/>
      <c r="CJ93" s="136"/>
      <c r="CK93" s="136"/>
      <c r="CL93" s="136"/>
      <c r="CM93" s="136"/>
      <c r="CN93" s="136"/>
      <c r="CO93" s="136"/>
      <c r="CP93" s="136"/>
    </row>
    <row r="94" spans="1:94" s="130" customFormat="1" ht="19.5" customHeight="1">
      <c r="A94" s="126"/>
      <c r="B94" s="126"/>
      <c r="C94" s="127" t="s">
        <v>420</v>
      </c>
      <c r="D94" s="312"/>
      <c r="E94" s="312"/>
      <c r="F94" s="312"/>
      <c r="G94" s="312"/>
      <c r="H94" s="312"/>
      <c r="I94" s="312"/>
      <c r="J94" s="129"/>
      <c r="K94" s="313"/>
      <c r="L94" s="532"/>
      <c r="M94" s="533"/>
      <c r="N94" s="533"/>
      <c r="O94" s="533"/>
      <c r="P94" s="564">
        <v>152495679</v>
      </c>
      <c r="Q94" s="630"/>
      <c r="R94" s="630"/>
      <c r="S94" s="630"/>
      <c r="T94" s="532"/>
      <c r="U94" s="533"/>
      <c r="V94" s="533"/>
      <c r="W94" s="533"/>
      <c r="X94" s="534"/>
      <c r="Y94" s="535"/>
      <c r="Z94" s="535"/>
      <c r="AA94" s="535"/>
      <c r="AB94" s="534"/>
      <c r="AC94" s="591"/>
      <c r="AD94" s="591"/>
      <c r="AE94" s="591"/>
      <c r="AF94" s="534">
        <f>SUM(L94:AE94)</f>
        <v>152495679</v>
      </c>
      <c r="AG94" s="535"/>
      <c r="AH94" s="535"/>
      <c r="AI94" s="535"/>
      <c r="AK94" s="126"/>
      <c r="AL94" s="126"/>
      <c r="AM94" s="131" t="s">
        <v>421</v>
      </c>
      <c r="AN94" s="128"/>
      <c r="AO94" s="128"/>
      <c r="AP94" s="128"/>
      <c r="AQ94" s="128"/>
      <c r="AR94" s="128"/>
      <c r="AS94" s="128"/>
      <c r="AT94" s="128"/>
      <c r="AU94" s="628"/>
      <c r="AV94" s="628"/>
      <c r="AW94" s="628"/>
      <c r="AX94" s="628"/>
      <c r="AY94" s="628"/>
      <c r="AZ94" s="628"/>
      <c r="BA94" s="628"/>
      <c r="BB94" s="628"/>
      <c r="BC94" s="628"/>
      <c r="BD94" s="628"/>
      <c r="BE94" s="628"/>
      <c r="BF94" s="628"/>
      <c r="BG94" s="628"/>
      <c r="BH94" s="628"/>
      <c r="BI94" s="628"/>
      <c r="BJ94" s="628"/>
      <c r="BK94" s="628"/>
      <c r="BL94" s="628"/>
      <c r="BM94" s="628"/>
      <c r="BN94" s="628"/>
      <c r="BO94" s="629">
        <f>SUM(AU94:BN94)</f>
        <v>0</v>
      </c>
      <c r="BP94" s="629"/>
      <c r="BQ94" s="629"/>
      <c r="BR94" s="629"/>
      <c r="BS94" s="629"/>
      <c r="BT94" s="133"/>
      <c r="BU94" s="361"/>
      <c r="BV94" s="362"/>
      <c r="BW94" s="134"/>
      <c r="BX94" s="136"/>
      <c r="BY94" s="136"/>
      <c r="BZ94" s="136"/>
      <c r="CA94" s="136"/>
      <c r="CB94" s="136"/>
      <c r="CC94" s="136"/>
      <c r="CD94" s="136"/>
      <c r="CE94" s="136"/>
      <c r="CF94" s="136"/>
      <c r="CG94" s="136"/>
      <c r="CH94" s="136"/>
      <c r="CI94" s="136"/>
      <c r="CJ94" s="136"/>
      <c r="CK94" s="136"/>
      <c r="CL94" s="136"/>
      <c r="CM94" s="136"/>
      <c r="CN94" s="136"/>
      <c r="CO94" s="136"/>
      <c r="CP94" s="136"/>
    </row>
    <row r="95" spans="1:72" ht="19.5" customHeight="1">
      <c r="A95" s="75"/>
      <c r="B95" s="75"/>
      <c r="C95" s="119" t="s">
        <v>422</v>
      </c>
      <c r="D95" s="162"/>
      <c r="E95" s="162"/>
      <c r="F95" s="162"/>
      <c r="G95" s="162"/>
      <c r="H95" s="162"/>
      <c r="I95" s="162"/>
      <c r="J95" s="80"/>
      <c r="K95" s="80"/>
      <c r="L95" s="532">
        <f>SUM(L96:O98)</f>
        <v>321804214</v>
      </c>
      <c r="M95" s="533"/>
      <c r="N95" s="533"/>
      <c r="O95" s="533"/>
      <c r="P95" s="532">
        <f>SUM(P96:S98)</f>
        <v>284196853</v>
      </c>
      <c r="Q95" s="533"/>
      <c r="R95" s="533"/>
      <c r="S95" s="533"/>
      <c r="T95" s="532">
        <f>SUM(T96:W98)</f>
        <v>48833576</v>
      </c>
      <c r="U95" s="533"/>
      <c r="V95" s="533"/>
      <c r="W95" s="533"/>
      <c r="X95" s="534">
        <f>SUM(X96:AA98)</f>
        <v>283796745</v>
      </c>
      <c r="Y95" s="535"/>
      <c r="Z95" s="535"/>
      <c r="AA95" s="535"/>
      <c r="AB95" s="534">
        <f>SUM(AB96:AE98)</f>
        <v>0</v>
      </c>
      <c r="AC95" s="535"/>
      <c r="AD95" s="535"/>
      <c r="AE95" s="535"/>
      <c r="AF95" s="534">
        <f>SUM(AF96:AI98)</f>
        <v>938631388</v>
      </c>
      <c r="AG95" s="535"/>
      <c r="AH95" s="535"/>
      <c r="AI95" s="535"/>
      <c r="AK95" s="75"/>
      <c r="AL95" s="75"/>
      <c r="AM95" s="121" t="s">
        <v>423</v>
      </c>
      <c r="AN95" s="120"/>
      <c r="AO95" s="120"/>
      <c r="AP95" s="120"/>
      <c r="AQ95" s="120"/>
      <c r="AR95" s="120"/>
      <c r="AS95" s="120"/>
      <c r="AT95" s="120"/>
      <c r="AU95" s="497">
        <f>SUM(AU96:AY98)</f>
        <v>0</v>
      </c>
      <c r="AV95" s="497"/>
      <c r="AW95" s="497"/>
      <c r="AX95" s="497"/>
      <c r="AY95" s="497"/>
      <c r="AZ95" s="497">
        <f>SUM(AZ96:BD98)</f>
        <v>0</v>
      </c>
      <c r="BA95" s="497"/>
      <c r="BB95" s="497"/>
      <c r="BC95" s="497"/>
      <c r="BD95" s="497"/>
      <c r="BE95" s="497">
        <f>SUM(BE96:BI98)</f>
        <v>0</v>
      </c>
      <c r="BF95" s="497"/>
      <c r="BG95" s="497"/>
      <c r="BH95" s="497"/>
      <c r="BI95" s="497"/>
      <c r="BJ95" s="497">
        <f>SUM(BJ96:BN98)</f>
        <v>0</v>
      </c>
      <c r="BK95" s="497"/>
      <c r="BL95" s="497"/>
      <c r="BM95" s="497"/>
      <c r="BN95" s="497"/>
      <c r="BO95" s="497">
        <f>SUM(BO96:BS98)</f>
        <v>0</v>
      </c>
      <c r="BP95" s="497"/>
      <c r="BQ95" s="497"/>
      <c r="BR95" s="497"/>
      <c r="BS95" s="497"/>
      <c r="BT95" s="84"/>
    </row>
    <row r="96" spans="1:94" s="130" customFormat="1" ht="19.5" customHeight="1" hidden="1">
      <c r="A96" s="126"/>
      <c r="B96" s="126"/>
      <c r="C96" s="127" t="s">
        <v>424</v>
      </c>
      <c r="D96" s="312"/>
      <c r="E96" s="312"/>
      <c r="F96" s="312"/>
      <c r="G96" s="312"/>
      <c r="H96" s="312"/>
      <c r="I96" s="312"/>
      <c r="J96" s="129"/>
      <c r="K96" s="313"/>
      <c r="L96" s="532"/>
      <c r="M96" s="533"/>
      <c r="N96" s="533"/>
      <c r="O96" s="533"/>
      <c r="P96" s="532"/>
      <c r="Q96" s="533"/>
      <c r="R96" s="533"/>
      <c r="S96" s="533"/>
      <c r="T96" s="532"/>
      <c r="U96" s="533"/>
      <c r="V96" s="533"/>
      <c r="W96" s="533"/>
      <c r="X96" s="534"/>
      <c r="Y96" s="535"/>
      <c r="Z96" s="535"/>
      <c r="AA96" s="535"/>
      <c r="AB96" s="534"/>
      <c r="AC96" s="591"/>
      <c r="AD96" s="591"/>
      <c r="AE96" s="591"/>
      <c r="AF96" s="534">
        <f>SUM(L96:AE96)</f>
        <v>0</v>
      </c>
      <c r="AG96" s="535"/>
      <c r="AH96" s="535"/>
      <c r="AI96" s="535"/>
      <c r="AK96" s="126"/>
      <c r="AL96" s="126"/>
      <c r="AM96" s="131" t="s">
        <v>425</v>
      </c>
      <c r="AN96" s="128"/>
      <c r="AO96" s="128"/>
      <c r="AP96" s="128"/>
      <c r="AQ96" s="128"/>
      <c r="AR96" s="128"/>
      <c r="AS96" s="128"/>
      <c r="AT96" s="128"/>
      <c r="AU96" s="628"/>
      <c r="AV96" s="628"/>
      <c r="AW96" s="628"/>
      <c r="AX96" s="628"/>
      <c r="AY96" s="628"/>
      <c r="AZ96" s="628"/>
      <c r="BA96" s="628"/>
      <c r="BB96" s="628"/>
      <c r="BC96" s="628"/>
      <c r="BD96" s="628"/>
      <c r="BE96" s="628"/>
      <c r="BF96" s="628"/>
      <c r="BG96" s="628"/>
      <c r="BH96" s="628"/>
      <c r="BI96" s="628"/>
      <c r="BJ96" s="628"/>
      <c r="BK96" s="628"/>
      <c r="BL96" s="628"/>
      <c r="BM96" s="628"/>
      <c r="BN96" s="628"/>
      <c r="BO96" s="629">
        <f>SUM(AU96:BN96)</f>
        <v>0</v>
      </c>
      <c r="BP96" s="629"/>
      <c r="BQ96" s="629"/>
      <c r="BR96" s="629"/>
      <c r="BS96" s="629"/>
      <c r="BT96" s="133"/>
      <c r="BU96" s="361"/>
      <c r="BV96" s="362"/>
      <c r="BW96" s="134"/>
      <c r="BX96" s="136"/>
      <c r="BY96" s="136"/>
      <c r="BZ96" s="136"/>
      <c r="CA96" s="136"/>
      <c r="CB96" s="136"/>
      <c r="CC96" s="136"/>
      <c r="CD96" s="136"/>
      <c r="CE96" s="136"/>
      <c r="CF96" s="136"/>
      <c r="CG96" s="136"/>
      <c r="CH96" s="136"/>
      <c r="CI96" s="136"/>
      <c r="CJ96" s="136"/>
      <c r="CK96" s="136"/>
      <c r="CL96" s="136"/>
      <c r="CM96" s="136"/>
      <c r="CN96" s="136"/>
      <c r="CO96" s="136"/>
      <c r="CP96" s="136"/>
    </row>
    <row r="97" spans="1:94" s="130" customFormat="1" ht="19.5" customHeight="1">
      <c r="A97" s="126"/>
      <c r="B97" s="126"/>
      <c r="C97" s="127" t="s">
        <v>841</v>
      </c>
      <c r="D97" s="312"/>
      <c r="E97" s="312"/>
      <c r="F97" s="312"/>
      <c r="G97" s="312"/>
      <c r="H97" s="312"/>
      <c r="I97" s="312"/>
      <c r="J97" s="129"/>
      <c r="K97" s="313"/>
      <c r="L97" s="532">
        <v>203116786</v>
      </c>
      <c r="M97" s="533"/>
      <c r="N97" s="533"/>
      <c r="O97" s="533"/>
      <c r="P97" s="532">
        <v>284196853</v>
      </c>
      <c r="Q97" s="533"/>
      <c r="R97" s="533"/>
      <c r="S97" s="533"/>
      <c r="T97" s="532">
        <v>38400056</v>
      </c>
      <c r="U97" s="533"/>
      <c r="V97" s="533"/>
      <c r="W97" s="533"/>
      <c r="X97" s="534">
        <v>283796745</v>
      </c>
      <c r="Y97" s="535"/>
      <c r="Z97" s="535"/>
      <c r="AA97" s="535"/>
      <c r="AB97" s="534"/>
      <c r="AC97" s="591"/>
      <c r="AD97" s="591"/>
      <c r="AE97" s="591"/>
      <c r="AF97" s="534">
        <f>SUM(L97:AE97)</f>
        <v>809510440</v>
      </c>
      <c r="AG97" s="535"/>
      <c r="AH97" s="535"/>
      <c r="AI97" s="535"/>
      <c r="AK97" s="126"/>
      <c r="AL97" s="126"/>
      <c r="AM97" s="131"/>
      <c r="AN97" s="128"/>
      <c r="AO97" s="128"/>
      <c r="AP97" s="128"/>
      <c r="AQ97" s="128"/>
      <c r="AR97" s="128"/>
      <c r="AS97" s="128"/>
      <c r="AT97" s="128"/>
      <c r="AU97" s="132"/>
      <c r="AV97" s="132"/>
      <c r="AW97" s="132"/>
      <c r="AX97" s="132"/>
      <c r="AY97" s="132"/>
      <c r="AZ97" s="132"/>
      <c r="BA97" s="132"/>
      <c r="BB97" s="132"/>
      <c r="BC97" s="132"/>
      <c r="BD97" s="132"/>
      <c r="BE97" s="132"/>
      <c r="BF97" s="132"/>
      <c r="BG97" s="132"/>
      <c r="BH97" s="132"/>
      <c r="BI97" s="132"/>
      <c r="BJ97" s="132"/>
      <c r="BK97" s="132"/>
      <c r="BL97" s="132"/>
      <c r="BM97" s="132"/>
      <c r="BN97" s="132"/>
      <c r="BO97" s="133"/>
      <c r="BP97" s="133"/>
      <c r="BQ97" s="133"/>
      <c r="BR97" s="133"/>
      <c r="BS97" s="133"/>
      <c r="BT97" s="133"/>
      <c r="BU97" s="361"/>
      <c r="BV97" s="362"/>
      <c r="BW97" s="134"/>
      <c r="BX97" s="136"/>
      <c r="BY97" s="136"/>
      <c r="BZ97" s="136"/>
      <c r="CA97" s="136"/>
      <c r="CB97" s="136"/>
      <c r="CC97" s="136"/>
      <c r="CD97" s="136"/>
      <c r="CE97" s="136"/>
      <c r="CF97" s="136"/>
      <c r="CG97" s="136"/>
      <c r="CH97" s="136"/>
      <c r="CI97" s="136"/>
      <c r="CJ97" s="136"/>
      <c r="CK97" s="136"/>
      <c r="CL97" s="136"/>
      <c r="CM97" s="136"/>
      <c r="CN97" s="136"/>
      <c r="CO97" s="136"/>
      <c r="CP97" s="136"/>
    </row>
    <row r="98" spans="1:94" s="130" customFormat="1" ht="19.5" customHeight="1">
      <c r="A98" s="126"/>
      <c r="B98" s="126"/>
      <c r="C98" s="314" t="s">
        <v>427</v>
      </c>
      <c r="D98" s="315"/>
      <c r="E98" s="315"/>
      <c r="F98" s="315"/>
      <c r="G98" s="315"/>
      <c r="H98" s="315"/>
      <c r="I98" s="315"/>
      <c r="J98" s="316"/>
      <c r="K98" s="317"/>
      <c r="L98" s="527">
        <v>118687428</v>
      </c>
      <c r="M98" s="592"/>
      <c r="N98" s="592"/>
      <c r="O98" s="592"/>
      <c r="P98" s="527"/>
      <c r="Q98" s="592"/>
      <c r="R98" s="592"/>
      <c r="S98" s="592"/>
      <c r="T98" s="527">
        <v>10433520</v>
      </c>
      <c r="U98" s="592"/>
      <c r="V98" s="592"/>
      <c r="W98" s="592"/>
      <c r="X98" s="529"/>
      <c r="Y98" s="530"/>
      <c r="Z98" s="530"/>
      <c r="AA98" s="530"/>
      <c r="AB98" s="529"/>
      <c r="AC98" s="631"/>
      <c r="AD98" s="631"/>
      <c r="AE98" s="631"/>
      <c r="AF98" s="529">
        <f>SUM(L98:AE98)</f>
        <v>129120948</v>
      </c>
      <c r="AG98" s="530"/>
      <c r="AH98" s="530"/>
      <c r="AI98" s="530"/>
      <c r="AK98" s="126"/>
      <c r="AL98" s="126"/>
      <c r="AM98" s="131" t="s">
        <v>428</v>
      </c>
      <c r="AN98" s="128"/>
      <c r="AO98" s="128"/>
      <c r="AP98" s="128"/>
      <c r="AQ98" s="128"/>
      <c r="AR98" s="128"/>
      <c r="AS98" s="128"/>
      <c r="AT98" s="128"/>
      <c r="AU98" s="628"/>
      <c r="AV98" s="628"/>
      <c r="AW98" s="628"/>
      <c r="AX98" s="628"/>
      <c r="AY98" s="628"/>
      <c r="AZ98" s="628"/>
      <c r="BA98" s="628"/>
      <c r="BB98" s="628"/>
      <c r="BC98" s="628"/>
      <c r="BD98" s="628"/>
      <c r="BE98" s="628"/>
      <c r="BF98" s="628"/>
      <c r="BG98" s="628"/>
      <c r="BH98" s="628"/>
      <c r="BI98" s="628"/>
      <c r="BJ98" s="628"/>
      <c r="BK98" s="628"/>
      <c r="BL98" s="628"/>
      <c r="BM98" s="628"/>
      <c r="BN98" s="628"/>
      <c r="BO98" s="629">
        <f>SUM(AU98:BN98)</f>
        <v>0</v>
      </c>
      <c r="BP98" s="629"/>
      <c r="BQ98" s="629"/>
      <c r="BR98" s="629"/>
      <c r="BS98" s="629"/>
      <c r="BT98" s="133"/>
      <c r="BU98" s="361"/>
      <c r="BV98" s="362"/>
      <c r="BW98" s="134">
        <v>369363475180</v>
      </c>
      <c r="BX98" s="136"/>
      <c r="BY98" s="136"/>
      <c r="BZ98" s="136"/>
      <c r="CA98" s="136"/>
      <c r="CB98" s="136"/>
      <c r="CC98" s="136"/>
      <c r="CD98" s="136"/>
      <c r="CE98" s="136"/>
      <c r="CF98" s="136"/>
      <c r="CG98" s="136"/>
      <c r="CH98" s="136"/>
      <c r="CI98" s="136"/>
      <c r="CJ98" s="136"/>
      <c r="CK98" s="136"/>
      <c r="CL98" s="136"/>
      <c r="CM98" s="136"/>
      <c r="CN98" s="136"/>
      <c r="CO98" s="136"/>
      <c r="CP98" s="136"/>
    </row>
    <row r="99" spans="1:79" ht="19.5" customHeight="1">
      <c r="A99" s="75"/>
      <c r="B99" s="75"/>
      <c r="C99" s="158" t="s">
        <v>429</v>
      </c>
      <c r="D99" s="102"/>
      <c r="E99" s="102"/>
      <c r="F99" s="102"/>
      <c r="G99" s="102"/>
      <c r="H99" s="102"/>
      <c r="I99" s="102"/>
      <c r="J99" s="103"/>
      <c r="K99" s="103"/>
      <c r="L99" s="527">
        <f>L90+L91-L95</f>
        <v>381909031977</v>
      </c>
      <c r="M99" s="592"/>
      <c r="N99" s="592"/>
      <c r="O99" s="592"/>
      <c r="P99" s="527">
        <f>P90+P91-P95</f>
        <v>582662966517</v>
      </c>
      <c r="Q99" s="592"/>
      <c r="R99" s="592"/>
      <c r="S99" s="592" t="e">
        <f>#REF!+S91-S95</f>
        <v>#REF!</v>
      </c>
      <c r="T99" s="527">
        <f>T90+T91-T95</f>
        <v>31998736010</v>
      </c>
      <c r="U99" s="528"/>
      <c r="V99" s="528"/>
      <c r="W99" s="528" t="e">
        <f>#REF!+W91-W95</f>
        <v>#REF!</v>
      </c>
      <c r="X99" s="529">
        <f>X90+X91-X95</f>
        <v>1050714389</v>
      </c>
      <c r="Y99" s="530"/>
      <c r="Z99" s="530"/>
      <c r="AA99" s="530"/>
      <c r="AB99" s="529">
        <f>AB90+AB91-AB95</f>
        <v>0</v>
      </c>
      <c r="AC99" s="530"/>
      <c r="AD99" s="530"/>
      <c r="AE99" s="530"/>
      <c r="AF99" s="531">
        <f>AF90+AF91-AF95</f>
        <v>997621448893</v>
      </c>
      <c r="AG99" s="531"/>
      <c r="AH99" s="531"/>
      <c r="AI99" s="531"/>
      <c r="AK99" s="75"/>
      <c r="AL99" s="75"/>
      <c r="AM99" s="121" t="s">
        <v>430</v>
      </c>
      <c r="AN99" s="120"/>
      <c r="AO99" s="120"/>
      <c r="AP99" s="120"/>
      <c r="AQ99" s="120"/>
      <c r="AR99" s="120"/>
      <c r="AS99" s="120"/>
      <c r="AT99" s="120"/>
      <c r="AU99" s="497">
        <f>AU90+AU91-AU95</f>
        <v>0</v>
      </c>
      <c r="AV99" s="497"/>
      <c r="AW99" s="497"/>
      <c r="AX99" s="497"/>
      <c r="AY99" s="497"/>
      <c r="AZ99" s="497">
        <f>AZ90+AZ91-AZ95</f>
        <v>0</v>
      </c>
      <c r="BA99" s="497"/>
      <c r="BB99" s="497"/>
      <c r="BC99" s="497"/>
      <c r="BD99" s="497"/>
      <c r="BE99" s="497">
        <f>BE90+BE91-BE95</f>
        <v>0</v>
      </c>
      <c r="BF99" s="497"/>
      <c r="BG99" s="497"/>
      <c r="BH99" s="497"/>
      <c r="BI99" s="497"/>
      <c r="BJ99" s="497">
        <f>BJ90+BJ91-BJ95</f>
        <v>0</v>
      </c>
      <c r="BK99" s="497"/>
      <c r="BL99" s="497"/>
      <c r="BM99" s="497"/>
      <c r="BN99" s="497"/>
      <c r="BO99" s="497">
        <f>BO90+BO91-BO95</f>
        <v>0</v>
      </c>
      <c r="BP99" s="497"/>
      <c r="BQ99" s="497"/>
      <c r="BR99" s="497"/>
      <c r="BS99" s="497"/>
      <c r="BT99" s="84"/>
      <c r="BU99" s="357">
        <f>'[4]lien ket'!F78</f>
        <v>995179138578</v>
      </c>
      <c r="BV99" s="360">
        <f>AF99-BU99</f>
        <v>2442310315</v>
      </c>
      <c r="BW99" s="152">
        <f>BW98-L99</f>
        <v>-12545556797</v>
      </c>
      <c r="CA99" s="136"/>
    </row>
    <row r="100" spans="1:94" s="143" customFormat="1" ht="19.5" customHeight="1">
      <c r="A100" s="59"/>
      <c r="B100" s="59"/>
      <c r="C100" s="106" t="s">
        <v>431</v>
      </c>
      <c r="D100" s="137"/>
      <c r="E100" s="137"/>
      <c r="F100" s="137"/>
      <c r="G100" s="137"/>
      <c r="H100" s="137"/>
      <c r="I100" s="137"/>
      <c r="J100" s="138"/>
      <c r="K100" s="139"/>
      <c r="L100" s="318"/>
      <c r="M100" s="319"/>
      <c r="N100" s="319"/>
      <c r="O100" s="320"/>
      <c r="P100" s="319"/>
      <c r="Q100" s="319"/>
      <c r="R100" s="319"/>
      <c r="S100" s="320"/>
      <c r="T100" s="319"/>
      <c r="U100" s="319"/>
      <c r="V100" s="319"/>
      <c r="W100" s="321"/>
      <c r="X100" s="322"/>
      <c r="Y100" s="322"/>
      <c r="Z100" s="322"/>
      <c r="AA100" s="321"/>
      <c r="AB100" s="322"/>
      <c r="AC100" s="322"/>
      <c r="AD100" s="322"/>
      <c r="AE100" s="323"/>
      <c r="AF100" s="322"/>
      <c r="AG100" s="322"/>
      <c r="AH100" s="322"/>
      <c r="AI100" s="324"/>
      <c r="AK100" s="59"/>
      <c r="AL100" s="59"/>
      <c r="AM100" s="117" t="s">
        <v>432</v>
      </c>
      <c r="AN100" s="137"/>
      <c r="AO100" s="137"/>
      <c r="AP100" s="137"/>
      <c r="AQ100" s="137"/>
      <c r="AR100" s="137"/>
      <c r="AS100" s="137"/>
      <c r="AT100" s="137"/>
      <c r="AU100" s="144"/>
      <c r="AV100" s="144"/>
      <c r="AW100" s="144"/>
      <c r="AX100" s="144"/>
      <c r="AY100" s="144"/>
      <c r="AZ100" s="632"/>
      <c r="BA100" s="632"/>
      <c r="BB100" s="632"/>
      <c r="BC100" s="632"/>
      <c r="BD100" s="632"/>
      <c r="BE100" s="632"/>
      <c r="BF100" s="632"/>
      <c r="BG100" s="632"/>
      <c r="BH100" s="632"/>
      <c r="BI100" s="632"/>
      <c r="BJ100" s="632"/>
      <c r="BK100" s="632"/>
      <c r="BL100" s="632"/>
      <c r="BM100" s="632"/>
      <c r="BN100" s="632"/>
      <c r="BO100" s="633"/>
      <c r="BP100" s="633"/>
      <c r="BQ100" s="633"/>
      <c r="BR100" s="633"/>
      <c r="BS100" s="633"/>
      <c r="BT100" s="145"/>
      <c r="BU100" s="357"/>
      <c r="BV100" s="363"/>
      <c r="BW100" s="146"/>
      <c r="BX100" s="72"/>
      <c r="BY100" s="147"/>
      <c r="BZ100" s="147"/>
      <c r="CA100" s="136"/>
      <c r="CB100" s="147"/>
      <c r="CC100" s="147"/>
      <c r="CD100" s="147"/>
      <c r="CE100" s="147"/>
      <c r="CF100" s="147"/>
      <c r="CG100" s="147"/>
      <c r="CH100" s="147"/>
      <c r="CI100" s="147"/>
      <c r="CJ100" s="147"/>
      <c r="CK100" s="147"/>
      <c r="CL100" s="147"/>
      <c r="CM100" s="147"/>
      <c r="CN100" s="147"/>
      <c r="CO100" s="147"/>
      <c r="CP100" s="147"/>
    </row>
    <row r="101" spans="1:94" s="66" customFormat="1" ht="19.5" customHeight="1">
      <c r="A101" s="75"/>
      <c r="B101" s="75"/>
      <c r="C101" s="311" t="s">
        <v>783</v>
      </c>
      <c r="D101" s="98"/>
      <c r="E101" s="98"/>
      <c r="F101" s="98"/>
      <c r="G101" s="98"/>
      <c r="H101" s="98"/>
      <c r="I101" s="98"/>
      <c r="J101" s="99"/>
      <c r="K101" s="99"/>
      <c r="L101" s="523">
        <v>119085330568</v>
      </c>
      <c r="M101" s="524"/>
      <c r="N101" s="524"/>
      <c r="O101" s="524"/>
      <c r="P101" s="523">
        <v>404365944703</v>
      </c>
      <c r="Q101" s="524"/>
      <c r="R101" s="524"/>
      <c r="S101" s="524"/>
      <c r="T101" s="523">
        <v>11348410948</v>
      </c>
      <c r="U101" s="524"/>
      <c r="V101" s="524"/>
      <c r="W101" s="524"/>
      <c r="X101" s="523">
        <v>1244072670</v>
      </c>
      <c r="Y101" s="524"/>
      <c r="Z101" s="524"/>
      <c r="AA101" s="524"/>
      <c r="AB101" s="525"/>
      <c r="AC101" s="526"/>
      <c r="AD101" s="526"/>
      <c r="AE101" s="526"/>
      <c r="AF101" s="511">
        <f>SUM(L101:AE101)</f>
        <v>536043758889</v>
      </c>
      <c r="AG101" s="511"/>
      <c r="AH101" s="511"/>
      <c r="AI101" s="511"/>
      <c r="AK101" s="75"/>
      <c r="AL101" s="75"/>
      <c r="AM101" s="149" t="s">
        <v>413</v>
      </c>
      <c r="AN101" s="120"/>
      <c r="AO101" s="120"/>
      <c r="AP101" s="120"/>
      <c r="AQ101" s="120"/>
      <c r="AR101" s="120"/>
      <c r="AS101" s="120"/>
      <c r="AT101" s="120"/>
      <c r="AU101" s="497"/>
      <c r="AV101" s="497"/>
      <c r="AW101" s="497"/>
      <c r="AX101" s="497"/>
      <c r="AY101" s="497"/>
      <c r="AZ101" s="497"/>
      <c r="BA101" s="497"/>
      <c r="BB101" s="497"/>
      <c r="BC101" s="497"/>
      <c r="BD101" s="497"/>
      <c r="BE101" s="497"/>
      <c r="BF101" s="497"/>
      <c r="BG101" s="497"/>
      <c r="BH101" s="497"/>
      <c r="BI101" s="497"/>
      <c r="BJ101" s="497"/>
      <c r="BK101" s="497"/>
      <c r="BL101" s="497"/>
      <c r="BM101" s="497"/>
      <c r="BN101" s="497"/>
      <c r="BO101" s="627">
        <f>SUM(AT101:BN101)</f>
        <v>0</v>
      </c>
      <c r="BP101" s="627"/>
      <c r="BQ101" s="627"/>
      <c r="BR101" s="627"/>
      <c r="BS101" s="627"/>
      <c r="BT101" s="123"/>
      <c r="BU101" s="157">
        <f>'[4]lien ket'!J79</f>
        <v>-536043758889</v>
      </c>
      <c r="BV101" s="150">
        <f>BU101+AF101</f>
        <v>0</v>
      </c>
      <c r="BW101" s="71"/>
      <c r="BX101" s="68"/>
      <c r="BY101" s="68"/>
      <c r="BZ101" s="151"/>
      <c r="CA101" s="89"/>
      <c r="CB101" s="68"/>
      <c r="CC101" s="68"/>
      <c r="CD101" s="68"/>
      <c r="CE101" s="68"/>
      <c r="CF101" s="68"/>
      <c r="CG101" s="68"/>
      <c r="CH101" s="68"/>
      <c r="CI101" s="68"/>
      <c r="CJ101" s="68"/>
      <c r="CK101" s="68"/>
      <c r="CL101" s="68"/>
      <c r="CM101" s="68"/>
      <c r="CN101" s="68"/>
      <c r="CO101" s="68"/>
      <c r="CP101" s="68"/>
    </row>
    <row r="102" spans="1:94" s="66" customFormat="1" ht="19.5" customHeight="1">
      <c r="A102" s="75"/>
      <c r="B102" s="75"/>
      <c r="C102" s="148" t="s">
        <v>414</v>
      </c>
      <c r="D102" s="162"/>
      <c r="E102" s="162"/>
      <c r="F102" s="162"/>
      <c r="G102" s="162"/>
      <c r="H102" s="162"/>
      <c r="I102" s="162"/>
      <c r="J102" s="80"/>
      <c r="K102" s="80"/>
      <c r="L102" s="517">
        <f>SUM(L103:O104)</f>
        <v>20716371321</v>
      </c>
      <c r="M102" s="518"/>
      <c r="N102" s="518"/>
      <c r="O102" s="518"/>
      <c r="P102" s="517">
        <f>SUM(P103:S104)</f>
        <v>36264070412</v>
      </c>
      <c r="Q102" s="518"/>
      <c r="R102" s="518"/>
      <c r="S102" s="518"/>
      <c r="T102" s="517">
        <f>SUM(T103:W104)</f>
        <v>2406104711</v>
      </c>
      <c r="U102" s="518"/>
      <c r="V102" s="518"/>
      <c r="W102" s="518"/>
      <c r="X102" s="516">
        <f>SUM(X103:AA104)</f>
        <v>28953744</v>
      </c>
      <c r="Y102" s="516"/>
      <c r="Z102" s="516"/>
      <c r="AA102" s="516"/>
      <c r="AB102" s="516">
        <f>SUM(AB103:AE104)</f>
        <v>0</v>
      </c>
      <c r="AC102" s="516"/>
      <c r="AD102" s="516"/>
      <c r="AE102" s="516"/>
      <c r="AF102" s="516">
        <f>SUM(AF103:AI104)</f>
        <v>59415500188</v>
      </c>
      <c r="AG102" s="516"/>
      <c r="AH102" s="516"/>
      <c r="AI102" s="516"/>
      <c r="AK102" s="75"/>
      <c r="AL102" s="75"/>
      <c r="AM102" s="149" t="s">
        <v>433</v>
      </c>
      <c r="AN102" s="120"/>
      <c r="AO102" s="120"/>
      <c r="AP102" s="120"/>
      <c r="AQ102" s="120"/>
      <c r="AR102" s="120"/>
      <c r="AS102" s="120"/>
      <c r="AT102" s="120"/>
      <c r="AU102" s="497"/>
      <c r="AV102" s="497"/>
      <c r="AW102" s="497"/>
      <c r="AX102" s="497"/>
      <c r="AY102" s="497"/>
      <c r="AZ102" s="497"/>
      <c r="BA102" s="497"/>
      <c r="BB102" s="497"/>
      <c r="BC102" s="497"/>
      <c r="BD102" s="497"/>
      <c r="BE102" s="497"/>
      <c r="BF102" s="497"/>
      <c r="BG102" s="497"/>
      <c r="BH102" s="497"/>
      <c r="BI102" s="497"/>
      <c r="BJ102" s="497"/>
      <c r="BK102" s="497"/>
      <c r="BL102" s="497"/>
      <c r="BM102" s="497"/>
      <c r="BN102" s="497"/>
      <c r="BO102" s="627">
        <f>SUM(AT102:BN102)</f>
        <v>0</v>
      </c>
      <c r="BP102" s="627"/>
      <c r="BQ102" s="627"/>
      <c r="BR102" s="627"/>
      <c r="BS102" s="627"/>
      <c r="BT102" s="123"/>
      <c r="BU102" s="157"/>
      <c r="BV102" s="152"/>
      <c r="BW102" s="71"/>
      <c r="BX102" s="68"/>
      <c r="BY102" s="68"/>
      <c r="BZ102" s="151"/>
      <c r="CA102" s="89"/>
      <c r="CB102" s="68"/>
      <c r="CC102" s="68"/>
      <c r="CD102" s="68"/>
      <c r="CE102" s="68"/>
      <c r="CF102" s="68"/>
      <c r="CG102" s="68"/>
      <c r="CH102" s="68"/>
      <c r="CI102" s="68"/>
      <c r="CJ102" s="68"/>
      <c r="CK102" s="68"/>
      <c r="CL102" s="68"/>
      <c r="CM102" s="68"/>
      <c r="CN102" s="68"/>
      <c r="CO102" s="68"/>
      <c r="CP102" s="68"/>
    </row>
    <row r="103" spans="1:94" s="66" customFormat="1" ht="19.5" customHeight="1">
      <c r="A103" s="75"/>
      <c r="B103" s="75"/>
      <c r="C103" s="127" t="s">
        <v>434</v>
      </c>
      <c r="D103" s="162"/>
      <c r="E103" s="162"/>
      <c r="F103" s="162"/>
      <c r="G103" s="162"/>
      <c r="H103" s="162"/>
      <c r="I103" s="162"/>
      <c r="J103" s="80"/>
      <c r="K103" s="80"/>
      <c r="L103" s="519">
        <v>20716371321</v>
      </c>
      <c r="M103" s="520"/>
      <c r="N103" s="520"/>
      <c r="O103" s="520"/>
      <c r="P103" s="519">
        <v>36264070412</v>
      </c>
      <c r="Q103" s="520"/>
      <c r="R103" s="520"/>
      <c r="S103" s="520"/>
      <c r="T103" s="519">
        <v>2406104711</v>
      </c>
      <c r="U103" s="520"/>
      <c r="V103" s="520"/>
      <c r="W103" s="520"/>
      <c r="X103" s="521">
        <v>28953744</v>
      </c>
      <c r="Y103" s="522"/>
      <c r="Z103" s="522"/>
      <c r="AA103" s="522"/>
      <c r="AB103" s="516"/>
      <c r="AC103" s="516"/>
      <c r="AD103" s="516"/>
      <c r="AE103" s="516"/>
      <c r="AF103" s="516">
        <f>SUM(L103:AE103)</f>
        <v>59415500188</v>
      </c>
      <c r="AG103" s="516"/>
      <c r="AH103" s="516"/>
      <c r="AI103" s="516"/>
      <c r="AK103" s="75"/>
      <c r="AL103" s="75"/>
      <c r="AM103" s="149"/>
      <c r="AN103" s="120"/>
      <c r="AO103" s="120"/>
      <c r="AP103" s="120"/>
      <c r="AQ103" s="120"/>
      <c r="AR103" s="120"/>
      <c r="AS103" s="120"/>
      <c r="AT103" s="120"/>
      <c r="AU103" s="84"/>
      <c r="AV103" s="84"/>
      <c r="AW103" s="84"/>
      <c r="AX103" s="84"/>
      <c r="AY103" s="84"/>
      <c r="AZ103" s="84"/>
      <c r="BA103" s="84"/>
      <c r="BB103" s="84"/>
      <c r="BC103" s="84"/>
      <c r="BD103" s="84"/>
      <c r="BE103" s="84"/>
      <c r="BF103" s="84"/>
      <c r="BG103" s="84"/>
      <c r="BH103" s="84"/>
      <c r="BI103" s="84"/>
      <c r="BJ103" s="84"/>
      <c r="BK103" s="84"/>
      <c r="BL103" s="84"/>
      <c r="BM103" s="84"/>
      <c r="BN103" s="84"/>
      <c r="BO103" s="123"/>
      <c r="BP103" s="123"/>
      <c r="BQ103" s="123"/>
      <c r="BR103" s="123"/>
      <c r="BS103" s="123"/>
      <c r="BT103" s="123"/>
      <c r="BU103" s="157">
        <f>AF103+AF131+AE161</f>
        <v>63008595399</v>
      </c>
      <c r="BV103" s="152">
        <f>BU103-AF103</f>
        <v>3593095211</v>
      </c>
      <c r="BW103" s="71"/>
      <c r="BX103" s="68"/>
      <c r="BY103" s="68"/>
      <c r="BZ103" s="151"/>
      <c r="CA103" s="89"/>
      <c r="CB103" s="68"/>
      <c r="CC103" s="68"/>
      <c r="CD103" s="68"/>
      <c r="CE103" s="68"/>
      <c r="CF103" s="68"/>
      <c r="CG103" s="68"/>
      <c r="CH103" s="68"/>
      <c r="CI103" s="68"/>
      <c r="CJ103" s="68"/>
      <c r="CK103" s="68"/>
      <c r="CL103" s="68"/>
      <c r="CM103" s="68"/>
      <c r="CN103" s="68"/>
      <c r="CO103" s="68"/>
      <c r="CP103" s="68"/>
    </row>
    <row r="104" spans="1:94" s="66" customFormat="1" ht="19.5" customHeight="1">
      <c r="A104" s="75"/>
      <c r="B104" s="75"/>
      <c r="C104" s="127" t="s">
        <v>435</v>
      </c>
      <c r="D104" s="162"/>
      <c r="E104" s="162"/>
      <c r="F104" s="162"/>
      <c r="G104" s="162"/>
      <c r="H104" s="162"/>
      <c r="I104" s="162"/>
      <c r="J104" s="80"/>
      <c r="K104" s="80"/>
      <c r="L104" s="517"/>
      <c r="M104" s="518"/>
      <c r="N104" s="518"/>
      <c r="O104" s="518"/>
      <c r="P104" s="517"/>
      <c r="Q104" s="518"/>
      <c r="R104" s="518"/>
      <c r="S104" s="518"/>
      <c r="T104" s="517"/>
      <c r="U104" s="518"/>
      <c r="V104" s="518"/>
      <c r="W104" s="518"/>
      <c r="X104" s="516"/>
      <c r="Y104" s="516"/>
      <c r="Z104" s="516"/>
      <c r="AA104" s="516"/>
      <c r="AB104" s="516"/>
      <c r="AC104" s="516"/>
      <c r="AD104" s="516"/>
      <c r="AE104" s="516"/>
      <c r="AF104" s="516">
        <f>SUM(L104:AE104)</f>
        <v>0</v>
      </c>
      <c r="AG104" s="516"/>
      <c r="AH104" s="516"/>
      <c r="AI104" s="516"/>
      <c r="AK104" s="75"/>
      <c r="AL104" s="75"/>
      <c r="AM104" s="149"/>
      <c r="AN104" s="120"/>
      <c r="AO104" s="120"/>
      <c r="AP104" s="120"/>
      <c r="AQ104" s="120"/>
      <c r="AR104" s="120"/>
      <c r="AS104" s="120"/>
      <c r="AT104" s="120"/>
      <c r="AU104" s="84"/>
      <c r="AV104" s="84"/>
      <c r="AW104" s="84"/>
      <c r="AX104" s="84"/>
      <c r="AY104" s="84"/>
      <c r="AZ104" s="84"/>
      <c r="BA104" s="84"/>
      <c r="BB104" s="84"/>
      <c r="BC104" s="84"/>
      <c r="BD104" s="84"/>
      <c r="BE104" s="84"/>
      <c r="BF104" s="84"/>
      <c r="BG104" s="84"/>
      <c r="BH104" s="84"/>
      <c r="BI104" s="84"/>
      <c r="BJ104" s="84"/>
      <c r="BK104" s="84"/>
      <c r="BL104" s="84"/>
      <c r="BM104" s="84"/>
      <c r="BN104" s="84"/>
      <c r="BO104" s="123"/>
      <c r="BP104" s="123"/>
      <c r="BQ104" s="123"/>
      <c r="BR104" s="123"/>
      <c r="BS104" s="123"/>
      <c r="BT104" s="123"/>
      <c r="BU104" s="157"/>
      <c r="BV104" s="152"/>
      <c r="BW104" s="71"/>
      <c r="BX104" s="68"/>
      <c r="BY104" s="68"/>
      <c r="BZ104" s="151"/>
      <c r="CA104" s="89"/>
      <c r="CB104" s="68"/>
      <c r="CC104" s="68"/>
      <c r="CD104" s="68"/>
      <c r="CE104" s="68"/>
      <c r="CF104" s="68"/>
      <c r="CG104" s="68"/>
      <c r="CH104" s="68"/>
      <c r="CI104" s="68"/>
      <c r="CJ104" s="68"/>
      <c r="CK104" s="68"/>
      <c r="CL104" s="68"/>
      <c r="CM104" s="68"/>
      <c r="CN104" s="68"/>
      <c r="CO104" s="68"/>
      <c r="CP104" s="68"/>
    </row>
    <row r="105" spans="1:94" s="66" customFormat="1" ht="19.5" customHeight="1">
      <c r="A105" s="75"/>
      <c r="B105" s="75"/>
      <c r="C105" s="148" t="s">
        <v>422</v>
      </c>
      <c r="D105" s="162"/>
      <c r="E105" s="162"/>
      <c r="F105" s="162"/>
      <c r="G105" s="162"/>
      <c r="H105" s="162"/>
      <c r="I105" s="162"/>
      <c r="J105" s="80"/>
      <c r="K105" s="80"/>
      <c r="L105" s="517">
        <f>SUM(L106:O108)</f>
        <v>203116786</v>
      </c>
      <c r="M105" s="518"/>
      <c r="N105" s="518"/>
      <c r="O105" s="518"/>
      <c r="P105" s="517">
        <f>SUM(P106:S108)</f>
        <v>284196853</v>
      </c>
      <c r="Q105" s="518">
        <f>SUBTOTAL(9,Q106:U108)</f>
        <v>38400056</v>
      </c>
      <c r="R105" s="518">
        <f>SUBTOTAL(9,R106:V108)</f>
        <v>38400056</v>
      </c>
      <c r="S105" s="518">
        <f>SUBTOTAL(9,S106:S108)</f>
        <v>0</v>
      </c>
      <c r="T105" s="517">
        <f>SUM(T106:W108)</f>
        <v>38400056</v>
      </c>
      <c r="U105" s="518">
        <f>SUBTOTAL(9,U106:X108)</f>
        <v>283796745</v>
      </c>
      <c r="V105" s="518">
        <f>SUBTOTAL(9,V106:Y108)</f>
        <v>283796745</v>
      </c>
      <c r="W105" s="518"/>
      <c r="X105" s="516">
        <f>SUM(X106:AA108)</f>
        <v>283796745</v>
      </c>
      <c r="Y105" s="516"/>
      <c r="Z105" s="516"/>
      <c r="AA105" s="516"/>
      <c r="AB105" s="516">
        <f>SUM(AB106:AE108)</f>
        <v>0</v>
      </c>
      <c r="AC105" s="516"/>
      <c r="AD105" s="516"/>
      <c r="AE105" s="516"/>
      <c r="AF105" s="516">
        <f>SUM(AF106:AI108)</f>
        <v>809510440</v>
      </c>
      <c r="AG105" s="516"/>
      <c r="AH105" s="516"/>
      <c r="AI105" s="516"/>
      <c r="AK105" s="75"/>
      <c r="AL105" s="75"/>
      <c r="AM105" s="149" t="s">
        <v>423</v>
      </c>
      <c r="AN105" s="120"/>
      <c r="AO105" s="120"/>
      <c r="AP105" s="120"/>
      <c r="AQ105" s="120"/>
      <c r="AR105" s="120"/>
      <c r="AS105" s="120"/>
      <c r="AT105" s="120"/>
      <c r="AU105" s="497">
        <f>SUBTOTAL(9,AU106:AY108)</f>
        <v>0</v>
      </c>
      <c r="AV105" s="497"/>
      <c r="AW105" s="497"/>
      <c r="AX105" s="497"/>
      <c r="AY105" s="497"/>
      <c r="AZ105" s="497">
        <f>SUBTOTAL(9,AZ106:BD108)</f>
        <v>0</v>
      </c>
      <c r="BA105" s="497"/>
      <c r="BB105" s="497"/>
      <c r="BC105" s="497"/>
      <c r="BD105" s="497"/>
      <c r="BE105" s="497">
        <f>SUBTOTAL(9,BE106:BI108)</f>
        <v>0</v>
      </c>
      <c r="BF105" s="497"/>
      <c r="BG105" s="497"/>
      <c r="BH105" s="497"/>
      <c r="BI105" s="497"/>
      <c r="BJ105" s="497">
        <f>SUBTOTAL(9,BJ106:BN108)</f>
        <v>0</v>
      </c>
      <c r="BK105" s="497"/>
      <c r="BL105" s="497"/>
      <c r="BM105" s="497"/>
      <c r="BN105" s="497"/>
      <c r="BO105" s="497">
        <f>SUBTOTAL(9,BO106:BS108)</f>
        <v>0</v>
      </c>
      <c r="BP105" s="497"/>
      <c r="BQ105" s="497"/>
      <c r="BR105" s="497"/>
      <c r="BS105" s="497"/>
      <c r="BT105" s="84"/>
      <c r="BU105" s="157"/>
      <c r="BV105" s="71"/>
      <c r="BW105" s="71"/>
      <c r="BX105" s="68"/>
      <c r="BY105" s="68"/>
      <c r="BZ105" s="68"/>
      <c r="CA105" s="89"/>
      <c r="CB105" s="68"/>
      <c r="CC105" s="68"/>
      <c r="CD105" s="68"/>
      <c r="CE105" s="68"/>
      <c r="CF105" s="68"/>
      <c r="CG105" s="68"/>
      <c r="CH105" s="68"/>
      <c r="CI105" s="68"/>
      <c r="CJ105" s="68"/>
      <c r="CK105" s="68"/>
      <c r="CL105" s="68"/>
      <c r="CM105" s="68"/>
      <c r="CN105" s="68"/>
      <c r="CO105" s="68"/>
      <c r="CP105" s="68"/>
    </row>
    <row r="106" spans="1:94" s="87" customFormat="1" ht="19.5" customHeight="1">
      <c r="A106" s="153"/>
      <c r="B106" s="153"/>
      <c r="C106" s="127" t="s">
        <v>424</v>
      </c>
      <c r="D106" s="312"/>
      <c r="E106" s="312"/>
      <c r="F106" s="312"/>
      <c r="G106" s="312"/>
      <c r="H106" s="312"/>
      <c r="I106" s="312"/>
      <c r="J106" s="129"/>
      <c r="K106" s="129"/>
      <c r="L106" s="517"/>
      <c r="M106" s="518"/>
      <c r="N106" s="518"/>
      <c r="O106" s="518"/>
      <c r="P106" s="517"/>
      <c r="Q106" s="518"/>
      <c r="R106" s="518"/>
      <c r="S106" s="518"/>
      <c r="T106" s="517"/>
      <c r="U106" s="518"/>
      <c r="V106" s="518"/>
      <c r="W106" s="518"/>
      <c r="X106" s="516"/>
      <c r="Y106" s="516"/>
      <c r="Z106" s="516"/>
      <c r="AA106" s="516"/>
      <c r="AB106" s="516"/>
      <c r="AC106" s="516"/>
      <c r="AD106" s="516"/>
      <c r="AE106" s="516"/>
      <c r="AF106" s="516"/>
      <c r="AG106" s="516"/>
      <c r="AH106" s="516"/>
      <c r="AI106" s="516"/>
      <c r="AK106" s="153"/>
      <c r="AL106" s="153"/>
      <c r="AM106" s="131" t="s">
        <v>425</v>
      </c>
      <c r="AN106" s="128"/>
      <c r="AO106" s="128"/>
      <c r="AP106" s="128"/>
      <c r="AQ106" s="128"/>
      <c r="AR106" s="128"/>
      <c r="AS106" s="128"/>
      <c r="AT106" s="128"/>
      <c r="AU106" s="628"/>
      <c r="AV106" s="628"/>
      <c r="AW106" s="628"/>
      <c r="AX106" s="628"/>
      <c r="AY106" s="628"/>
      <c r="AZ106" s="628"/>
      <c r="BA106" s="628"/>
      <c r="BB106" s="628"/>
      <c r="BC106" s="628"/>
      <c r="BD106" s="628"/>
      <c r="BE106" s="628"/>
      <c r="BF106" s="628"/>
      <c r="BG106" s="628"/>
      <c r="BH106" s="628"/>
      <c r="BI106" s="628"/>
      <c r="BJ106" s="628"/>
      <c r="BK106" s="628"/>
      <c r="BL106" s="628"/>
      <c r="BM106" s="628"/>
      <c r="BN106" s="628"/>
      <c r="BO106" s="634"/>
      <c r="BP106" s="634"/>
      <c r="BQ106" s="634"/>
      <c r="BR106" s="634"/>
      <c r="BS106" s="634"/>
      <c r="BT106" s="85"/>
      <c r="BU106" s="325"/>
      <c r="BV106" s="134"/>
      <c r="BW106" s="134"/>
      <c r="BX106" s="89"/>
      <c r="BY106" s="89"/>
      <c r="BZ106" s="89"/>
      <c r="CA106" s="89"/>
      <c r="CB106" s="89"/>
      <c r="CC106" s="89"/>
      <c r="CD106" s="89"/>
      <c r="CE106" s="89"/>
      <c r="CF106" s="89"/>
      <c r="CG106" s="89"/>
      <c r="CH106" s="89"/>
      <c r="CI106" s="89"/>
      <c r="CJ106" s="89"/>
      <c r="CK106" s="89"/>
      <c r="CL106" s="89"/>
      <c r="CM106" s="89"/>
      <c r="CN106" s="89"/>
      <c r="CO106" s="89"/>
      <c r="CP106" s="89"/>
    </row>
    <row r="107" spans="1:94" s="87" customFormat="1" ht="19.5" customHeight="1">
      <c r="A107" s="153"/>
      <c r="B107" s="153"/>
      <c r="C107" s="127" t="s">
        <v>841</v>
      </c>
      <c r="D107" s="312"/>
      <c r="E107" s="312"/>
      <c r="F107" s="312"/>
      <c r="G107" s="312"/>
      <c r="H107" s="312"/>
      <c r="I107" s="312"/>
      <c r="J107" s="129"/>
      <c r="K107" s="129"/>
      <c r="L107" s="517">
        <v>203116786</v>
      </c>
      <c r="M107" s="518"/>
      <c r="N107" s="518"/>
      <c r="O107" s="518"/>
      <c r="P107" s="517">
        <v>284196853</v>
      </c>
      <c r="Q107" s="518"/>
      <c r="R107" s="518"/>
      <c r="S107" s="518"/>
      <c r="T107" s="517">
        <v>38400056</v>
      </c>
      <c r="U107" s="518"/>
      <c r="V107" s="518"/>
      <c r="W107" s="518"/>
      <c r="X107" s="516">
        <v>283796745</v>
      </c>
      <c r="Y107" s="516"/>
      <c r="Z107" s="516"/>
      <c r="AA107" s="516"/>
      <c r="AB107" s="516"/>
      <c r="AC107" s="516"/>
      <c r="AD107" s="516"/>
      <c r="AE107" s="516"/>
      <c r="AF107" s="516">
        <f>SUM(L107:AE107)</f>
        <v>809510440</v>
      </c>
      <c r="AG107" s="516"/>
      <c r="AH107" s="516"/>
      <c r="AI107" s="516"/>
      <c r="AK107" s="153"/>
      <c r="AL107" s="153"/>
      <c r="AM107" s="131"/>
      <c r="AN107" s="128"/>
      <c r="AO107" s="128"/>
      <c r="AP107" s="128"/>
      <c r="AQ107" s="128"/>
      <c r="AR107" s="128"/>
      <c r="AS107" s="128"/>
      <c r="AT107" s="128"/>
      <c r="AU107" s="132"/>
      <c r="AV107" s="132"/>
      <c r="AW107" s="132"/>
      <c r="AX107" s="132"/>
      <c r="AY107" s="132"/>
      <c r="AZ107" s="132"/>
      <c r="BA107" s="132"/>
      <c r="BB107" s="132"/>
      <c r="BC107" s="132"/>
      <c r="BD107" s="132"/>
      <c r="BE107" s="132"/>
      <c r="BF107" s="132"/>
      <c r="BG107" s="132"/>
      <c r="BH107" s="132"/>
      <c r="BI107" s="132"/>
      <c r="BJ107" s="132"/>
      <c r="BK107" s="132"/>
      <c r="BL107" s="132"/>
      <c r="BM107" s="132"/>
      <c r="BN107" s="132"/>
      <c r="BO107" s="85"/>
      <c r="BP107" s="85"/>
      <c r="BQ107" s="85"/>
      <c r="BR107" s="85"/>
      <c r="BS107" s="85"/>
      <c r="BT107" s="85"/>
      <c r="BU107" s="325"/>
      <c r="BV107" s="134"/>
      <c r="BW107" s="134"/>
      <c r="BX107" s="89"/>
      <c r="BY107" s="89"/>
      <c r="BZ107" s="89"/>
      <c r="CA107" s="89"/>
      <c r="CB107" s="89"/>
      <c r="CC107" s="89"/>
      <c r="CD107" s="89"/>
      <c r="CE107" s="89"/>
      <c r="CF107" s="89"/>
      <c r="CG107" s="89"/>
      <c r="CH107" s="89"/>
      <c r="CI107" s="89"/>
      <c r="CJ107" s="89"/>
      <c r="CK107" s="89"/>
      <c r="CL107" s="89"/>
      <c r="CM107" s="89"/>
      <c r="CN107" s="89"/>
      <c r="CO107" s="89"/>
      <c r="CP107" s="89"/>
    </row>
    <row r="108" spans="1:94" s="87" customFormat="1" ht="19.5" customHeight="1">
      <c r="A108" s="153"/>
      <c r="B108" s="153"/>
      <c r="C108" s="127" t="s">
        <v>436</v>
      </c>
      <c r="D108" s="312"/>
      <c r="E108" s="312"/>
      <c r="F108" s="312"/>
      <c r="G108" s="312"/>
      <c r="H108" s="312"/>
      <c r="I108" s="312"/>
      <c r="J108" s="129"/>
      <c r="K108" s="129"/>
      <c r="L108" s="517"/>
      <c r="M108" s="518"/>
      <c r="N108" s="518"/>
      <c r="O108" s="518"/>
      <c r="P108" s="517"/>
      <c r="Q108" s="518"/>
      <c r="R108" s="518"/>
      <c r="S108" s="518"/>
      <c r="T108" s="517"/>
      <c r="U108" s="518"/>
      <c r="V108" s="518"/>
      <c r="W108" s="518"/>
      <c r="X108" s="516"/>
      <c r="Y108" s="516"/>
      <c r="Z108" s="516"/>
      <c r="AA108" s="516"/>
      <c r="AB108" s="516"/>
      <c r="AC108" s="516"/>
      <c r="AD108" s="516"/>
      <c r="AE108" s="516"/>
      <c r="AF108" s="516">
        <f>SUM(L108:AE108)</f>
        <v>0</v>
      </c>
      <c r="AG108" s="516"/>
      <c r="AH108" s="516"/>
      <c r="AI108" s="516"/>
      <c r="AK108" s="153"/>
      <c r="AL108" s="153"/>
      <c r="AM108" s="131" t="s">
        <v>371</v>
      </c>
      <c r="AN108" s="128"/>
      <c r="AO108" s="128"/>
      <c r="AP108" s="128"/>
      <c r="AQ108" s="128"/>
      <c r="AR108" s="128"/>
      <c r="AS108" s="128"/>
      <c r="AT108" s="128"/>
      <c r="AU108" s="628"/>
      <c r="AV108" s="628"/>
      <c r="AW108" s="628"/>
      <c r="AX108" s="628"/>
      <c r="AY108" s="628"/>
      <c r="AZ108" s="628"/>
      <c r="BA108" s="628"/>
      <c r="BB108" s="628"/>
      <c r="BC108" s="628"/>
      <c r="BD108" s="628"/>
      <c r="BE108" s="628"/>
      <c r="BF108" s="628"/>
      <c r="BG108" s="628"/>
      <c r="BH108" s="628"/>
      <c r="BI108" s="628"/>
      <c r="BJ108" s="628"/>
      <c r="BK108" s="628"/>
      <c r="BL108" s="628"/>
      <c r="BM108" s="628"/>
      <c r="BN108" s="628"/>
      <c r="BO108" s="634"/>
      <c r="BP108" s="634"/>
      <c r="BQ108" s="634"/>
      <c r="BR108" s="634"/>
      <c r="BS108" s="634"/>
      <c r="BT108" s="85"/>
      <c r="BU108" s="325"/>
      <c r="BV108" s="134"/>
      <c r="BW108" s="134"/>
      <c r="BX108" s="154"/>
      <c r="BY108" s="89"/>
      <c r="BZ108" s="89"/>
      <c r="CA108" s="89"/>
      <c r="CB108" s="89"/>
      <c r="CC108" s="89"/>
      <c r="CD108" s="89"/>
      <c r="CE108" s="89"/>
      <c r="CF108" s="89"/>
      <c r="CG108" s="89"/>
      <c r="CH108" s="89"/>
      <c r="CI108" s="89"/>
      <c r="CJ108" s="89"/>
      <c r="CK108" s="89"/>
      <c r="CL108" s="89"/>
      <c r="CM108" s="89"/>
      <c r="CN108" s="89"/>
      <c r="CO108" s="89"/>
      <c r="CP108" s="89"/>
    </row>
    <row r="109" spans="1:94" s="194" customFormat="1" ht="19.5" customHeight="1">
      <c r="A109" s="326"/>
      <c r="B109" s="326"/>
      <c r="C109" s="327" t="s">
        <v>429</v>
      </c>
      <c r="D109" s="328"/>
      <c r="E109" s="328"/>
      <c r="F109" s="328"/>
      <c r="G109" s="328"/>
      <c r="H109" s="328"/>
      <c r="I109" s="328"/>
      <c r="J109" s="329"/>
      <c r="K109" s="329"/>
      <c r="L109" s="506">
        <f>L101+L102-L105</f>
        <v>139598585103</v>
      </c>
      <c r="M109" s="507"/>
      <c r="N109" s="507"/>
      <c r="O109" s="507"/>
      <c r="P109" s="506">
        <f>P101+P102-P105</f>
        <v>440345818262</v>
      </c>
      <c r="Q109" s="507"/>
      <c r="R109" s="507"/>
      <c r="S109" s="507"/>
      <c r="T109" s="506">
        <f>T101+T102-T105</f>
        <v>13716115603</v>
      </c>
      <c r="U109" s="507"/>
      <c r="V109" s="507"/>
      <c r="W109" s="507"/>
      <c r="X109" s="508">
        <f>X101+X102-X105</f>
        <v>989229669</v>
      </c>
      <c r="Y109" s="508"/>
      <c r="Z109" s="508"/>
      <c r="AA109" s="508"/>
      <c r="AB109" s="508">
        <f>AB101+AB102-AB105</f>
        <v>0</v>
      </c>
      <c r="AC109" s="508"/>
      <c r="AD109" s="508"/>
      <c r="AE109" s="508"/>
      <c r="AF109" s="509">
        <f>AF101+AF102-AF105</f>
        <v>594649748637</v>
      </c>
      <c r="AG109" s="509"/>
      <c r="AH109" s="509"/>
      <c r="AI109" s="509"/>
      <c r="AK109" s="326"/>
      <c r="AL109" s="326"/>
      <c r="AM109" s="330" t="s">
        <v>430</v>
      </c>
      <c r="AN109" s="331"/>
      <c r="AO109" s="331"/>
      <c r="AP109" s="331"/>
      <c r="AQ109" s="331"/>
      <c r="AR109" s="331"/>
      <c r="AS109" s="331"/>
      <c r="AT109" s="331"/>
      <c r="AU109" s="635">
        <f>AU101+AU102-AU105</f>
        <v>0</v>
      </c>
      <c r="AV109" s="635"/>
      <c r="AW109" s="635"/>
      <c r="AX109" s="635"/>
      <c r="AY109" s="635"/>
      <c r="AZ109" s="635">
        <f>AZ101+AZ102-AZ105</f>
        <v>0</v>
      </c>
      <c r="BA109" s="635"/>
      <c r="BB109" s="635"/>
      <c r="BC109" s="635"/>
      <c r="BD109" s="635"/>
      <c r="BE109" s="635">
        <f>BE101+BE102-BE105</f>
        <v>0</v>
      </c>
      <c r="BF109" s="635"/>
      <c r="BG109" s="635"/>
      <c r="BH109" s="635"/>
      <c r="BI109" s="635"/>
      <c r="BJ109" s="635">
        <f>BJ101+BJ102-BJ105</f>
        <v>0</v>
      </c>
      <c r="BK109" s="635"/>
      <c r="BL109" s="635"/>
      <c r="BM109" s="635"/>
      <c r="BN109" s="635"/>
      <c r="BO109" s="636">
        <f>SUM(AT109:BN109)</f>
        <v>0</v>
      </c>
      <c r="BP109" s="636"/>
      <c r="BQ109" s="636"/>
      <c r="BR109" s="636"/>
      <c r="BS109" s="636"/>
      <c r="BT109" s="332"/>
      <c r="BU109" s="333">
        <f>'[4]lien ket'!F79</f>
        <v>-574867143465</v>
      </c>
      <c r="BV109" s="334">
        <f>BU109+AF109</f>
        <v>19782605172</v>
      </c>
      <c r="BW109" s="195"/>
      <c r="BX109" s="156"/>
      <c r="BY109" s="156"/>
      <c r="BZ109" s="156"/>
      <c r="CA109" s="154"/>
      <c r="CB109" s="156"/>
      <c r="CC109" s="156"/>
      <c r="CD109" s="156"/>
      <c r="CE109" s="156"/>
      <c r="CF109" s="156"/>
      <c r="CG109" s="156"/>
      <c r="CH109" s="156"/>
      <c r="CI109" s="156"/>
      <c r="CJ109" s="156"/>
      <c r="CK109" s="156"/>
      <c r="CL109" s="156"/>
      <c r="CM109" s="156"/>
      <c r="CN109" s="156"/>
      <c r="CO109" s="156"/>
      <c r="CP109" s="156"/>
    </row>
    <row r="110" spans="1:94" s="64" customFormat="1" ht="19.5" customHeight="1">
      <c r="A110" s="59"/>
      <c r="B110" s="59"/>
      <c r="C110" s="106" t="s">
        <v>437</v>
      </c>
      <c r="D110" s="137"/>
      <c r="E110" s="137"/>
      <c r="F110" s="137"/>
      <c r="G110" s="137"/>
      <c r="H110" s="137"/>
      <c r="I110" s="137"/>
      <c r="J110" s="138"/>
      <c r="K110" s="139"/>
      <c r="L110" s="512"/>
      <c r="M110" s="513"/>
      <c r="N110" s="513"/>
      <c r="O110" s="513"/>
      <c r="P110" s="512"/>
      <c r="Q110" s="513"/>
      <c r="R110" s="513"/>
      <c r="S110" s="513"/>
      <c r="T110" s="512"/>
      <c r="U110" s="513"/>
      <c r="V110" s="513"/>
      <c r="W110" s="513"/>
      <c r="X110" s="510"/>
      <c r="Y110" s="510"/>
      <c r="Z110" s="510"/>
      <c r="AA110" s="510"/>
      <c r="AB110" s="510"/>
      <c r="AC110" s="510"/>
      <c r="AD110" s="510"/>
      <c r="AE110" s="510"/>
      <c r="AF110" s="510"/>
      <c r="AG110" s="510"/>
      <c r="AH110" s="510"/>
      <c r="AI110" s="510"/>
      <c r="AK110" s="59"/>
      <c r="AL110" s="59"/>
      <c r="AM110" s="117" t="s">
        <v>438</v>
      </c>
      <c r="AN110" s="137"/>
      <c r="AO110" s="137"/>
      <c r="AP110" s="137"/>
      <c r="AQ110" s="137"/>
      <c r="AR110" s="137"/>
      <c r="AS110" s="137"/>
      <c r="AT110" s="137"/>
      <c r="AU110" s="632"/>
      <c r="AV110" s="632"/>
      <c r="AW110" s="632"/>
      <c r="AX110" s="632"/>
      <c r="AY110" s="632"/>
      <c r="AZ110" s="632"/>
      <c r="BA110" s="632"/>
      <c r="BB110" s="632"/>
      <c r="BC110" s="632"/>
      <c r="BD110" s="632"/>
      <c r="BE110" s="632"/>
      <c r="BF110" s="632"/>
      <c r="BG110" s="632"/>
      <c r="BH110" s="632"/>
      <c r="BI110" s="632"/>
      <c r="BJ110" s="632"/>
      <c r="BK110" s="632"/>
      <c r="BL110" s="632"/>
      <c r="BM110" s="632"/>
      <c r="BN110" s="632"/>
      <c r="BO110" s="633"/>
      <c r="BP110" s="633"/>
      <c r="BQ110" s="633"/>
      <c r="BR110" s="633"/>
      <c r="BS110" s="633"/>
      <c r="BT110" s="145"/>
      <c r="BU110" s="157"/>
      <c r="BV110" s="146"/>
      <c r="BW110" s="150"/>
      <c r="BX110" s="151"/>
      <c r="BY110" s="151"/>
      <c r="BZ110" s="151"/>
      <c r="CA110" s="151"/>
      <c r="CB110" s="151"/>
      <c r="CC110" s="151"/>
      <c r="CD110" s="151"/>
      <c r="CE110" s="151"/>
      <c r="CF110" s="151"/>
      <c r="CG110" s="151"/>
      <c r="CH110" s="151"/>
      <c r="CI110" s="151"/>
      <c r="CJ110" s="151"/>
      <c r="CK110" s="151"/>
      <c r="CL110" s="151"/>
      <c r="CM110" s="151"/>
      <c r="CN110" s="151"/>
      <c r="CO110" s="151"/>
      <c r="CP110" s="151"/>
    </row>
    <row r="111" spans="1:94" s="66" customFormat="1" ht="19.5" customHeight="1">
      <c r="A111" s="75"/>
      <c r="B111" s="75"/>
      <c r="C111" s="311" t="s">
        <v>439</v>
      </c>
      <c r="D111" s="98"/>
      <c r="E111" s="98"/>
      <c r="F111" s="98"/>
      <c r="G111" s="98"/>
      <c r="H111" s="98"/>
      <c r="I111" s="98"/>
      <c r="J111" s="99"/>
      <c r="K111" s="99"/>
      <c r="L111" s="514">
        <f>L90-L101</f>
        <v>262232725078</v>
      </c>
      <c r="M111" s="515"/>
      <c r="N111" s="515"/>
      <c r="O111" s="515"/>
      <c r="P111" s="514">
        <f>P90-P101</f>
        <v>176575567533</v>
      </c>
      <c r="Q111" s="515"/>
      <c r="R111" s="515"/>
      <c r="S111" s="515" t="e">
        <f>#REF!-S101</f>
        <v>#REF!</v>
      </c>
      <c r="T111" s="514">
        <f>T90-T101</f>
        <v>18870996820</v>
      </c>
      <c r="U111" s="515"/>
      <c r="V111" s="515"/>
      <c r="W111" s="515" t="e">
        <f>#REF!-W101</f>
        <v>#REF!</v>
      </c>
      <c r="X111" s="511">
        <f>X90-X101</f>
        <v>90438464</v>
      </c>
      <c r="Y111" s="511"/>
      <c r="Z111" s="511"/>
      <c r="AA111" s="511"/>
      <c r="AB111" s="511">
        <f>AB90-AB101</f>
        <v>0</v>
      </c>
      <c r="AC111" s="511"/>
      <c r="AD111" s="511"/>
      <c r="AE111" s="511"/>
      <c r="AF111" s="511">
        <f>AF90-AF101</f>
        <v>457769727895</v>
      </c>
      <c r="AG111" s="511"/>
      <c r="AH111" s="511"/>
      <c r="AI111" s="511"/>
      <c r="AK111" s="75"/>
      <c r="AL111" s="75"/>
      <c r="AM111" s="121" t="s">
        <v>440</v>
      </c>
      <c r="AN111" s="120"/>
      <c r="AO111" s="120"/>
      <c r="AP111" s="120"/>
      <c r="AQ111" s="120"/>
      <c r="AR111" s="120"/>
      <c r="AS111" s="120"/>
      <c r="AT111" s="120"/>
      <c r="AU111" s="497">
        <f>AU90-AU101</f>
        <v>0</v>
      </c>
      <c r="AV111" s="497"/>
      <c r="AW111" s="497"/>
      <c r="AX111" s="497"/>
      <c r="AY111" s="497"/>
      <c r="AZ111" s="497">
        <f>AZ90-AZ101</f>
        <v>0</v>
      </c>
      <c r="BA111" s="497"/>
      <c r="BB111" s="497"/>
      <c r="BC111" s="497"/>
      <c r="BD111" s="497"/>
      <c r="BE111" s="497">
        <f>BE90-BE101</f>
        <v>0</v>
      </c>
      <c r="BF111" s="497"/>
      <c r="BG111" s="497"/>
      <c r="BH111" s="497"/>
      <c r="BI111" s="497"/>
      <c r="BJ111" s="497">
        <f>BJ90-BJ101</f>
        <v>0</v>
      </c>
      <c r="BK111" s="497"/>
      <c r="BL111" s="497"/>
      <c r="BM111" s="497"/>
      <c r="BN111" s="497"/>
      <c r="BO111" s="627">
        <f>BO90-BO101</f>
        <v>0</v>
      </c>
      <c r="BP111" s="627"/>
      <c r="BQ111" s="627"/>
      <c r="BR111" s="627"/>
      <c r="BS111" s="627"/>
      <c r="BT111" s="123"/>
      <c r="BU111" s="157">
        <f>'[4]lien ket'!J77</f>
        <v>457597227895</v>
      </c>
      <c r="BV111" s="71"/>
      <c r="BW111" s="150"/>
      <c r="BX111" s="68"/>
      <c r="BY111" s="68"/>
      <c r="BZ111" s="68"/>
      <c r="CA111" s="68"/>
      <c r="CB111" s="68"/>
      <c r="CC111" s="68"/>
      <c r="CD111" s="68"/>
      <c r="CE111" s="68"/>
      <c r="CF111" s="68"/>
      <c r="CG111" s="68"/>
      <c r="CH111" s="68"/>
      <c r="CI111" s="68"/>
      <c r="CJ111" s="68"/>
      <c r="CK111" s="68"/>
      <c r="CL111" s="68"/>
      <c r="CM111" s="68"/>
      <c r="CN111" s="68"/>
      <c r="CO111" s="68"/>
      <c r="CP111" s="68"/>
    </row>
    <row r="112" spans="1:94" s="194" customFormat="1" ht="19.5" customHeight="1">
      <c r="A112" s="326"/>
      <c r="B112" s="326"/>
      <c r="C112" s="327" t="s">
        <v>441</v>
      </c>
      <c r="D112" s="328"/>
      <c r="E112" s="328"/>
      <c r="F112" s="328"/>
      <c r="G112" s="328"/>
      <c r="H112" s="328"/>
      <c r="I112" s="328"/>
      <c r="J112" s="329"/>
      <c r="K112" s="329"/>
      <c r="L112" s="506">
        <f>L99-L109</f>
        <v>242310446874</v>
      </c>
      <c r="M112" s="507"/>
      <c r="N112" s="507"/>
      <c r="O112" s="507"/>
      <c r="P112" s="506">
        <f>P99-P109</f>
        <v>142317148255</v>
      </c>
      <c r="Q112" s="507"/>
      <c r="R112" s="507"/>
      <c r="S112" s="507" t="e">
        <f>S99-S109</f>
        <v>#REF!</v>
      </c>
      <c r="T112" s="506">
        <f>T99-T109</f>
        <v>18282620407</v>
      </c>
      <c r="U112" s="507"/>
      <c r="V112" s="507"/>
      <c r="W112" s="507" t="e">
        <f>W99-W109</f>
        <v>#REF!</v>
      </c>
      <c r="X112" s="508">
        <f>X99-X109</f>
        <v>61484720</v>
      </c>
      <c r="Y112" s="508"/>
      <c r="Z112" s="508"/>
      <c r="AA112" s="508"/>
      <c r="AB112" s="508">
        <f>AB99-AB109</f>
        <v>0</v>
      </c>
      <c r="AC112" s="508"/>
      <c r="AD112" s="508"/>
      <c r="AE112" s="508"/>
      <c r="AF112" s="508">
        <f>AF99-AF109</f>
        <v>402971700256</v>
      </c>
      <c r="AG112" s="508"/>
      <c r="AH112" s="508"/>
      <c r="AI112" s="508"/>
      <c r="AK112" s="326"/>
      <c r="AL112" s="326"/>
      <c r="AM112" s="335" t="s">
        <v>442</v>
      </c>
      <c r="AN112" s="328"/>
      <c r="AO112" s="328"/>
      <c r="AP112" s="328"/>
      <c r="AQ112" s="328"/>
      <c r="AR112" s="328"/>
      <c r="AS112" s="328"/>
      <c r="AT112" s="328"/>
      <c r="AU112" s="637">
        <f>AU99-AU109</f>
        <v>0</v>
      </c>
      <c r="AV112" s="637"/>
      <c r="AW112" s="637"/>
      <c r="AX112" s="637"/>
      <c r="AY112" s="637"/>
      <c r="AZ112" s="637">
        <f>AZ99-AZ109</f>
        <v>0</v>
      </c>
      <c r="BA112" s="637"/>
      <c r="BB112" s="637"/>
      <c r="BC112" s="637"/>
      <c r="BD112" s="637"/>
      <c r="BE112" s="637">
        <f>BE99-BE109</f>
        <v>0</v>
      </c>
      <c r="BF112" s="637"/>
      <c r="BG112" s="637"/>
      <c r="BH112" s="637"/>
      <c r="BI112" s="637"/>
      <c r="BJ112" s="637">
        <f>BJ99-BJ109</f>
        <v>0</v>
      </c>
      <c r="BK112" s="637"/>
      <c r="BL112" s="637"/>
      <c r="BM112" s="637"/>
      <c r="BN112" s="637"/>
      <c r="BO112" s="638">
        <f>BO99-BO109</f>
        <v>0</v>
      </c>
      <c r="BP112" s="638"/>
      <c r="BQ112" s="638"/>
      <c r="BR112" s="638"/>
      <c r="BS112" s="638"/>
      <c r="BT112" s="336"/>
      <c r="BU112" s="333">
        <f>'[4]lien ket'!F77</f>
        <v>420311995113</v>
      </c>
      <c r="BV112" s="334">
        <f>BU112-AF112</f>
        <v>17340294857</v>
      </c>
      <c r="BW112" s="195"/>
      <c r="BX112" s="156"/>
      <c r="BY112" s="156"/>
      <c r="BZ112" s="156"/>
      <c r="CA112" s="156"/>
      <c r="CB112" s="156"/>
      <c r="CC112" s="156"/>
      <c r="CD112" s="156"/>
      <c r="CE112" s="156"/>
      <c r="CF112" s="156"/>
      <c r="CG112" s="156"/>
      <c r="CH112" s="156"/>
      <c r="CI112" s="156"/>
      <c r="CJ112" s="156"/>
      <c r="CK112" s="156"/>
      <c r="CL112" s="156"/>
      <c r="CM112" s="156"/>
      <c r="CN112" s="156"/>
      <c r="CO112" s="156"/>
      <c r="CP112" s="156"/>
    </row>
    <row r="113" spans="1:94" s="66" customFormat="1" ht="19.5" customHeight="1">
      <c r="A113" s="75"/>
      <c r="B113" s="75"/>
      <c r="C113" s="161"/>
      <c r="D113" s="162"/>
      <c r="E113" s="162"/>
      <c r="F113" s="162"/>
      <c r="G113" s="162"/>
      <c r="H113" s="162"/>
      <c r="I113" s="162"/>
      <c r="J113" s="80"/>
      <c r="K113" s="80"/>
      <c r="L113" s="164"/>
      <c r="M113" s="165"/>
      <c r="N113" s="165"/>
      <c r="O113" s="165"/>
      <c r="P113" s="164"/>
      <c r="Q113" s="165"/>
      <c r="R113" s="165"/>
      <c r="S113" s="165"/>
      <c r="T113" s="164"/>
      <c r="U113" s="165"/>
      <c r="V113" s="165"/>
      <c r="W113" s="165"/>
      <c r="X113" s="166"/>
      <c r="Y113" s="166"/>
      <c r="Z113" s="166"/>
      <c r="AA113" s="166"/>
      <c r="AB113" s="166"/>
      <c r="AC113" s="166"/>
      <c r="AD113" s="166"/>
      <c r="AE113" s="166"/>
      <c r="AF113" s="166"/>
      <c r="AG113" s="166"/>
      <c r="AH113" s="166"/>
      <c r="AI113" s="166"/>
      <c r="AK113" s="75"/>
      <c r="AL113" s="75"/>
      <c r="AM113" s="161"/>
      <c r="AN113" s="162"/>
      <c r="AO113" s="162"/>
      <c r="AP113" s="162"/>
      <c r="AQ113" s="162"/>
      <c r="AR113" s="162"/>
      <c r="AS113" s="162"/>
      <c r="AT113" s="162"/>
      <c r="AU113" s="122"/>
      <c r="AV113" s="122"/>
      <c r="AW113" s="122"/>
      <c r="AX113" s="122"/>
      <c r="AY113" s="122"/>
      <c r="AZ113" s="122"/>
      <c r="BA113" s="122"/>
      <c r="BB113" s="122"/>
      <c r="BC113" s="122"/>
      <c r="BD113" s="122"/>
      <c r="BE113" s="122"/>
      <c r="BF113" s="122"/>
      <c r="BG113" s="122"/>
      <c r="BH113" s="122"/>
      <c r="BI113" s="122"/>
      <c r="BJ113" s="122"/>
      <c r="BK113" s="122"/>
      <c r="BL113" s="122"/>
      <c r="BM113" s="122"/>
      <c r="BN113" s="122"/>
      <c r="BO113" s="160"/>
      <c r="BP113" s="160"/>
      <c r="BQ113" s="160"/>
      <c r="BR113" s="160"/>
      <c r="BS113" s="160"/>
      <c r="BT113" s="160"/>
      <c r="BU113" s="157"/>
      <c r="BV113" s="150"/>
      <c r="BW113" s="71"/>
      <c r="BX113" s="68"/>
      <c r="BY113" s="68"/>
      <c r="BZ113" s="68"/>
      <c r="CA113" s="68"/>
      <c r="CB113" s="68"/>
      <c r="CC113" s="68"/>
      <c r="CD113" s="68"/>
      <c r="CE113" s="68"/>
      <c r="CF113" s="68"/>
      <c r="CG113" s="68"/>
      <c r="CH113" s="68"/>
      <c r="CI113" s="68"/>
      <c r="CJ113" s="68"/>
      <c r="CK113" s="68"/>
      <c r="CL113" s="68"/>
      <c r="CM113" s="68"/>
      <c r="CN113" s="68"/>
      <c r="CO113" s="68"/>
      <c r="CP113" s="68"/>
    </row>
    <row r="114" spans="1:94" s="66" customFormat="1" ht="23.25" customHeight="1" hidden="1">
      <c r="A114" s="75"/>
      <c r="B114" s="75"/>
      <c r="C114" s="639" t="s">
        <v>717</v>
      </c>
      <c r="D114" s="639"/>
      <c r="E114" s="639"/>
      <c r="F114" s="639"/>
      <c r="G114" s="639"/>
      <c r="H114" s="639"/>
      <c r="I114" s="639"/>
      <c r="J114" s="639"/>
      <c r="K114" s="639"/>
      <c r="L114" s="639"/>
      <c r="M114" s="639"/>
      <c r="N114" s="639"/>
      <c r="O114" s="639"/>
      <c r="P114" s="639"/>
      <c r="Q114" s="639"/>
      <c r="R114" s="639"/>
      <c r="S114" s="639"/>
      <c r="T114" s="639"/>
      <c r="U114" s="639"/>
      <c r="V114" s="639"/>
      <c r="W114" s="639"/>
      <c r="X114" s="639"/>
      <c r="Y114" s="639"/>
      <c r="Z114" s="639"/>
      <c r="AA114" s="639"/>
      <c r="AB114" s="639"/>
      <c r="AC114" s="639"/>
      <c r="AD114" s="639"/>
      <c r="AE114" s="639"/>
      <c r="AF114" s="639"/>
      <c r="AG114" s="639"/>
      <c r="AH114" s="639"/>
      <c r="AI114" s="639"/>
      <c r="AK114" s="75"/>
      <c r="AL114" s="75"/>
      <c r="AM114" s="161"/>
      <c r="AN114" s="162"/>
      <c r="AO114" s="162"/>
      <c r="AP114" s="162"/>
      <c r="AQ114" s="162"/>
      <c r="AR114" s="162"/>
      <c r="AS114" s="162"/>
      <c r="AT114" s="162"/>
      <c r="AU114" s="122"/>
      <c r="AV114" s="122"/>
      <c r="AW114" s="122"/>
      <c r="AX114" s="122"/>
      <c r="AY114" s="122"/>
      <c r="AZ114" s="122"/>
      <c r="BA114" s="122"/>
      <c r="BB114" s="122"/>
      <c r="BC114" s="122"/>
      <c r="BD114" s="122"/>
      <c r="BE114" s="122"/>
      <c r="BF114" s="122"/>
      <c r="BG114" s="122"/>
      <c r="BH114" s="122"/>
      <c r="BI114" s="122"/>
      <c r="BJ114" s="122"/>
      <c r="BK114" s="122"/>
      <c r="BL114" s="122"/>
      <c r="BM114" s="122"/>
      <c r="BN114" s="122"/>
      <c r="BO114" s="160"/>
      <c r="BP114" s="160"/>
      <c r="BQ114" s="160"/>
      <c r="BR114" s="160"/>
      <c r="BS114" s="160"/>
      <c r="BT114" s="160"/>
      <c r="BU114" s="157"/>
      <c r="BV114" s="150"/>
      <c r="BW114" s="71"/>
      <c r="BX114" s="68"/>
      <c r="BY114" s="68"/>
      <c r="BZ114" s="68"/>
      <c r="CA114" s="68"/>
      <c r="CB114" s="68"/>
      <c r="CC114" s="68"/>
      <c r="CD114" s="68"/>
      <c r="CE114" s="68"/>
      <c r="CF114" s="68"/>
      <c r="CG114" s="68"/>
      <c r="CH114" s="68"/>
      <c r="CI114" s="68"/>
      <c r="CJ114" s="68"/>
      <c r="CK114" s="68"/>
      <c r="CL114" s="68"/>
      <c r="CM114" s="68"/>
      <c r="CN114" s="68"/>
      <c r="CO114" s="68"/>
      <c r="CP114" s="68"/>
    </row>
    <row r="115" spans="1:94" s="66" customFormat="1" ht="19.5" customHeight="1">
      <c r="A115" s="59">
        <v>7</v>
      </c>
      <c r="B115" s="59" t="s">
        <v>348</v>
      </c>
      <c r="C115" s="96" t="s">
        <v>443</v>
      </c>
      <c r="D115" s="92"/>
      <c r="E115" s="92"/>
      <c r="F115" s="92"/>
      <c r="G115" s="92"/>
      <c r="H115" s="92"/>
      <c r="I115" s="92"/>
      <c r="J115" s="92"/>
      <c r="K115" s="92"/>
      <c r="L115" s="92"/>
      <c r="M115" s="92"/>
      <c r="N115" s="92"/>
      <c r="O115" s="92"/>
      <c r="P115" s="92"/>
      <c r="Q115" s="92"/>
      <c r="R115" s="92"/>
      <c r="S115" s="92"/>
      <c r="T115" s="92"/>
      <c r="U115" s="167"/>
      <c r="V115" s="167"/>
      <c r="W115" s="168"/>
      <c r="X115" s="168"/>
      <c r="Y115" s="168"/>
      <c r="Z115" s="168"/>
      <c r="AA115" s="168"/>
      <c r="AB115" s="168"/>
      <c r="AC115" s="168"/>
      <c r="AD115" s="168"/>
      <c r="AE115" s="168"/>
      <c r="AF115" s="168"/>
      <c r="AG115" s="168"/>
      <c r="AH115" s="168"/>
      <c r="AI115" s="168"/>
      <c r="AK115" s="59"/>
      <c r="AL115" s="59"/>
      <c r="AM115" s="96"/>
      <c r="AN115" s="92"/>
      <c r="AO115" s="92"/>
      <c r="AP115" s="92"/>
      <c r="AQ115" s="92"/>
      <c r="AR115" s="92"/>
      <c r="AS115" s="92"/>
      <c r="AT115" s="92"/>
      <c r="AU115" s="167"/>
      <c r="AV115" s="167"/>
      <c r="AW115" s="167"/>
      <c r="AX115" s="167"/>
      <c r="AY115" s="167"/>
      <c r="AZ115" s="167"/>
      <c r="BA115" s="167"/>
      <c r="BB115" s="167"/>
      <c r="BC115" s="167"/>
      <c r="BD115" s="167"/>
      <c r="BE115" s="167"/>
      <c r="BF115" s="167"/>
      <c r="BG115" s="167"/>
      <c r="BH115" s="167"/>
      <c r="BI115" s="167"/>
      <c r="BJ115" s="167"/>
      <c r="BK115" s="167"/>
      <c r="BL115" s="167"/>
      <c r="BM115" s="169"/>
      <c r="BN115" s="169"/>
      <c r="BO115" s="169"/>
      <c r="BP115" s="169"/>
      <c r="BQ115" s="169"/>
      <c r="BR115" s="169"/>
      <c r="BS115" s="169"/>
      <c r="BT115" s="169"/>
      <c r="BU115" s="157"/>
      <c r="BV115" s="71"/>
      <c r="BW115" s="71"/>
      <c r="BX115" s="68"/>
      <c r="BY115" s="68"/>
      <c r="BZ115" s="68"/>
      <c r="CA115" s="68"/>
      <c r="CB115" s="68"/>
      <c r="CC115" s="68"/>
      <c r="CD115" s="68"/>
      <c r="CE115" s="68"/>
      <c r="CF115" s="68"/>
      <c r="CG115" s="68"/>
      <c r="CH115" s="68"/>
      <c r="CI115" s="68"/>
      <c r="CJ115" s="68"/>
      <c r="CK115" s="68"/>
      <c r="CL115" s="68"/>
      <c r="CM115" s="68"/>
      <c r="CN115" s="68"/>
      <c r="CO115" s="68"/>
      <c r="CP115" s="68"/>
    </row>
    <row r="116" spans="1:94" s="66" customFormat="1" ht="19.5" customHeight="1">
      <c r="A116" s="59"/>
      <c r="B116" s="59"/>
      <c r="C116" s="96"/>
      <c r="D116" s="92"/>
      <c r="E116" s="92"/>
      <c r="F116" s="92"/>
      <c r="G116" s="92"/>
      <c r="H116" s="92"/>
      <c r="I116" s="92"/>
      <c r="J116" s="92"/>
      <c r="K116" s="92"/>
      <c r="L116" s="92"/>
      <c r="M116" s="92"/>
      <c r="N116" s="92"/>
      <c r="O116" s="92"/>
      <c r="P116" s="92"/>
      <c r="Q116" s="92"/>
      <c r="R116" s="92"/>
      <c r="S116" s="92"/>
      <c r="T116" s="92"/>
      <c r="U116" s="167"/>
      <c r="V116" s="167"/>
      <c r="W116" s="168"/>
      <c r="X116" s="168"/>
      <c r="Y116" s="168"/>
      <c r="Z116" s="168"/>
      <c r="AA116" s="168"/>
      <c r="AB116" s="168"/>
      <c r="AC116" s="168"/>
      <c r="AD116" s="168"/>
      <c r="AE116" s="168"/>
      <c r="AF116" s="168"/>
      <c r="AG116" s="168"/>
      <c r="AH116" s="168"/>
      <c r="AI116" s="168"/>
      <c r="AK116" s="59"/>
      <c r="AL116" s="59"/>
      <c r="AM116" s="96"/>
      <c r="AN116" s="92"/>
      <c r="AO116" s="92"/>
      <c r="AP116" s="92"/>
      <c r="AQ116" s="92"/>
      <c r="AR116" s="92"/>
      <c r="AS116" s="92"/>
      <c r="AT116" s="92"/>
      <c r="AU116" s="167"/>
      <c r="AV116" s="167"/>
      <c r="AW116" s="167"/>
      <c r="AX116" s="167"/>
      <c r="AY116" s="167"/>
      <c r="AZ116" s="167"/>
      <c r="BA116" s="167"/>
      <c r="BB116" s="167"/>
      <c r="BC116" s="167"/>
      <c r="BD116" s="167"/>
      <c r="BE116" s="167"/>
      <c r="BF116" s="167"/>
      <c r="BG116" s="167"/>
      <c r="BH116" s="167"/>
      <c r="BI116" s="167"/>
      <c r="BJ116" s="167"/>
      <c r="BK116" s="167"/>
      <c r="BL116" s="167"/>
      <c r="BM116" s="169"/>
      <c r="BN116" s="169"/>
      <c r="BO116" s="169"/>
      <c r="BP116" s="169"/>
      <c r="BQ116" s="169"/>
      <c r="BR116" s="169"/>
      <c r="BS116" s="169"/>
      <c r="BT116" s="169"/>
      <c r="BU116" s="157"/>
      <c r="BV116" s="71"/>
      <c r="BW116" s="71"/>
      <c r="BX116" s="68"/>
      <c r="BY116" s="68"/>
      <c r="BZ116" s="68"/>
      <c r="CA116" s="68"/>
      <c r="CB116" s="68"/>
      <c r="CC116" s="68"/>
      <c r="CD116" s="68"/>
      <c r="CE116" s="68"/>
      <c r="CF116" s="68"/>
      <c r="CG116" s="68"/>
      <c r="CH116" s="68"/>
      <c r="CI116" s="68"/>
      <c r="CJ116" s="68"/>
      <c r="CK116" s="68"/>
      <c r="CL116" s="68"/>
      <c r="CM116" s="68"/>
      <c r="CN116" s="68"/>
      <c r="CO116" s="68"/>
      <c r="CP116" s="68"/>
    </row>
    <row r="117" spans="1:94" s="66" customFormat="1" ht="19.5" customHeight="1">
      <c r="A117" s="59"/>
      <c r="B117" s="59"/>
      <c r="C117" s="97" t="s">
        <v>395</v>
      </c>
      <c r="D117" s="98"/>
      <c r="E117" s="98"/>
      <c r="F117" s="98"/>
      <c r="G117" s="98"/>
      <c r="H117" s="98"/>
      <c r="I117" s="98"/>
      <c r="J117" s="99"/>
      <c r="K117" s="99"/>
      <c r="L117" s="573" t="s">
        <v>396</v>
      </c>
      <c r="M117" s="594"/>
      <c r="N117" s="594"/>
      <c r="O117" s="594"/>
      <c r="P117" s="573" t="s">
        <v>397</v>
      </c>
      <c r="Q117" s="594"/>
      <c r="R117" s="594"/>
      <c r="S117" s="594"/>
      <c r="T117" s="573" t="s">
        <v>398</v>
      </c>
      <c r="U117" s="594"/>
      <c r="V117" s="594"/>
      <c r="W117" s="594"/>
      <c r="X117" s="537" t="s">
        <v>399</v>
      </c>
      <c r="Y117" s="581"/>
      <c r="Z117" s="581"/>
      <c r="AA117" s="581"/>
      <c r="AB117" s="537" t="s">
        <v>400</v>
      </c>
      <c r="AC117" s="581"/>
      <c r="AD117" s="581"/>
      <c r="AE117" s="581"/>
      <c r="AF117" s="621" t="s">
        <v>361</v>
      </c>
      <c r="AG117" s="640"/>
      <c r="AH117" s="640"/>
      <c r="AI117" s="640"/>
      <c r="AK117" s="59"/>
      <c r="AL117" s="59"/>
      <c r="AM117" s="96"/>
      <c r="AN117" s="92"/>
      <c r="AO117" s="92"/>
      <c r="AP117" s="92"/>
      <c r="AQ117" s="92"/>
      <c r="AR117" s="92"/>
      <c r="AS117" s="92"/>
      <c r="AT117" s="92"/>
      <c r="AU117" s="167"/>
      <c r="AV117" s="167"/>
      <c r="AW117" s="167"/>
      <c r="AX117" s="167"/>
      <c r="AY117" s="167"/>
      <c r="AZ117" s="167"/>
      <c r="BA117" s="167"/>
      <c r="BB117" s="167"/>
      <c r="BC117" s="167"/>
      <c r="BD117" s="167"/>
      <c r="BE117" s="167"/>
      <c r="BF117" s="167"/>
      <c r="BG117" s="167"/>
      <c r="BH117" s="167"/>
      <c r="BI117" s="167"/>
      <c r="BJ117" s="167"/>
      <c r="BK117" s="167"/>
      <c r="BL117" s="167"/>
      <c r="BM117" s="169"/>
      <c r="BN117" s="169"/>
      <c r="BO117" s="169"/>
      <c r="BP117" s="169"/>
      <c r="BQ117" s="169"/>
      <c r="BR117" s="169"/>
      <c r="BS117" s="169"/>
      <c r="BT117" s="169"/>
      <c r="BU117" s="157"/>
      <c r="BV117" s="71"/>
      <c r="BW117" s="71"/>
      <c r="BX117" s="68"/>
      <c r="BY117" s="68"/>
      <c r="BZ117" s="68"/>
      <c r="CA117" s="68"/>
      <c r="CB117" s="68"/>
      <c r="CC117" s="68"/>
      <c r="CD117" s="68"/>
      <c r="CE117" s="68"/>
      <c r="CF117" s="68"/>
      <c r="CG117" s="68"/>
      <c r="CH117" s="68"/>
      <c r="CI117" s="68"/>
      <c r="CJ117" s="68"/>
      <c r="CK117" s="68"/>
      <c r="CL117" s="68"/>
      <c r="CM117" s="68"/>
      <c r="CN117" s="68"/>
      <c r="CO117" s="68"/>
      <c r="CP117" s="68"/>
    </row>
    <row r="118" spans="1:94" s="66" customFormat="1" ht="19.5" customHeight="1">
      <c r="A118" s="59"/>
      <c r="B118" s="59"/>
      <c r="C118" s="101"/>
      <c r="D118" s="102"/>
      <c r="E118" s="102"/>
      <c r="F118" s="102"/>
      <c r="G118" s="102"/>
      <c r="H118" s="102"/>
      <c r="I118" s="102"/>
      <c r="J118" s="103"/>
      <c r="K118" s="103"/>
      <c r="L118" s="584" t="s">
        <v>406</v>
      </c>
      <c r="M118" s="595"/>
      <c r="N118" s="595"/>
      <c r="O118" s="595"/>
      <c r="P118" s="584" t="s">
        <v>407</v>
      </c>
      <c r="Q118" s="595"/>
      <c r="R118" s="595"/>
      <c r="S118" s="595"/>
      <c r="T118" s="584" t="s">
        <v>408</v>
      </c>
      <c r="U118" s="595"/>
      <c r="V118" s="595"/>
      <c r="W118" s="595"/>
      <c r="X118" s="539" t="s">
        <v>409</v>
      </c>
      <c r="Y118" s="582"/>
      <c r="Z118" s="582"/>
      <c r="AA118" s="582"/>
      <c r="AB118" s="539" t="s">
        <v>410</v>
      </c>
      <c r="AC118" s="582"/>
      <c r="AD118" s="582"/>
      <c r="AE118" s="582"/>
      <c r="AF118" s="641"/>
      <c r="AG118" s="641"/>
      <c r="AH118" s="641"/>
      <c r="AI118" s="641"/>
      <c r="AK118" s="59"/>
      <c r="AL118" s="59"/>
      <c r="AM118" s="96"/>
      <c r="AN118" s="92"/>
      <c r="AO118" s="92"/>
      <c r="AP118" s="92"/>
      <c r="AQ118" s="92"/>
      <c r="AR118" s="92"/>
      <c r="AS118" s="92"/>
      <c r="AT118" s="92"/>
      <c r="AU118" s="167"/>
      <c r="AV118" s="167"/>
      <c r="AW118" s="167"/>
      <c r="AX118" s="167"/>
      <c r="AY118" s="167"/>
      <c r="AZ118" s="167"/>
      <c r="BA118" s="167"/>
      <c r="BB118" s="167"/>
      <c r="BC118" s="167"/>
      <c r="BD118" s="167"/>
      <c r="BE118" s="167"/>
      <c r="BF118" s="167"/>
      <c r="BG118" s="167"/>
      <c r="BH118" s="167"/>
      <c r="BI118" s="167"/>
      <c r="BJ118" s="167"/>
      <c r="BK118" s="167"/>
      <c r="BL118" s="167"/>
      <c r="BM118" s="169"/>
      <c r="BN118" s="169"/>
      <c r="BO118" s="169"/>
      <c r="BP118" s="169"/>
      <c r="BQ118" s="169"/>
      <c r="BR118" s="169"/>
      <c r="BS118" s="169"/>
      <c r="BT118" s="169"/>
      <c r="BU118" s="157"/>
      <c r="BV118" s="71"/>
      <c r="BW118" s="71"/>
      <c r="BX118" s="68"/>
      <c r="BY118" s="68"/>
      <c r="BZ118" s="68"/>
      <c r="CA118" s="68"/>
      <c r="CB118" s="68"/>
      <c r="CC118" s="68"/>
      <c r="CD118" s="68"/>
      <c r="CE118" s="68"/>
      <c r="CF118" s="68"/>
      <c r="CG118" s="68"/>
      <c r="CH118" s="68"/>
      <c r="CI118" s="68"/>
      <c r="CJ118" s="68"/>
      <c r="CK118" s="68"/>
      <c r="CL118" s="68"/>
      <c r="CM118" s="68"/>
      <c r="CN118" s="68"/>
      <c r="CO118" s="68"/>
      <c r="CP118" s="68"/>
    </row>
    <row r="119" spans="1:94" s="66" customFormat="1" ht="19.5" customHeight="1">
      <c r="A119" s="59"/>
      <c r="B119" s="59"/>
      <c r="C119" s="106" t="s">
        <v>411</v>
      </c>
      <c r="D119" s="107"/>
      <c r="E119" s="107"/>
      <c r="F119" s="107"/>
      <c r="G119" s="107"/>
      <c r="H119" s="107"/>
      <c r="I119" s="107"/>
      <c r="J119" s="108"/>
      <c r="K119" s="108"/>
      <c r="L119" s="109"/>
      <c r="M119" s="108"/>
      <c r="N119" s="110"/>
      <c r="O119" s="111"/>
      <c r="P119" s="112"/>
      <c r="Q119" s="110"/>
      <c r="R119" s="110"/>
      <c r="S119" s="111"/>
      <c r="T119" s="112"/>
      <c r="U119" s="110"/>
      <c r="V119" s="110"/>
      <c r="W119" s="113"/>
      <c r="X119" s="114"/>
      <c r="Y119" s="115"/>
      <c r="Z119" s="115"/>
      <c r="AA119" s="113"/>
      <c r="AB119" s="114"/>
      <c r="AC119" s="115"/>
      <c r="AD119" s="115"/>
      <c r="AE119" s="113"/>
      <c r="AF119" s="114"/>
      <c r="AG119" s="115"/>
      <c r="AH119" s="115"/>
      <c r="AI119" s="116"/>
      <c r="AK119" s="59"/>
      <c r="AL119" s="59"/>
      <c r="AM119" s="96"/>
      <c r="AN119" s="92"/>
      <c r="AO119" s="92"/>
      <c r="AP119" s="92"/>
      <c r="AQ119" s="92"/>
      <c r="AR119" s="92"/>
      <c r="AS119" s="92"/>
      <c r="AT119" s="92"/>
      <c r="AU119" s="167"/>
      <c r="AV119" s="167"/>
      <c r="AW119" s="167"/>
      <c r="AX119" s="167"/>
      <c r="AY119" s="167"/>
      <c r="AZ119" s="167"/>
      <c r="BA119" s="167"/>
      <c r="BB119" s="167"/>
      <c r="BC119" s="167"/>
      <c r="BD119" s="167"/>
      <c r="BE119" s="167"/>
      <c r="BF119" s="167"/>
      <c r="BG119" s="167"/>
      <c r="BH119" s="167"/>
      <c r="BI119" s="167"/>
      <c r="BJ119" s="167"/>
      <c r="BK119" s="167"/>
      <c r="BL119" s="167"/>
      <c r="BM119" s="169"/>
      <c r="BN119" s="169"/>
      <c r="BO119" s="169"/>
      <c r="BP119" s="169"/>
      <c r="BQ119" s="169"/>
      <c r="BR119" s="169"/>
      <c r="BS119" s="169"/>
      <c r="BT119" s="169"/>
      <c r="BU119" s="157"/>
      <c r="BV119" s="71"/>
      <c r="BW119" s="71"/>
      <c r="BX119" s="68"/>
      <c r="BY119" s="68"/>
      <c r="BZ119" s="68"/>
      <c r="CA119" s="68"/>
      <c r="CB119" s="68"/>
      <c r="CC119" s="68"/>
      <c r="CD119" s="68"/>
      <c r="CE119" s="68"/>
      <c r="CF119" s="68"/>
      <c r="CG119" s="68"/>
      <c r="CH119" s="68"/>
      <c r="CI119" s="68"/>
      <c r="CJ119" s="68"/>
      <c r="CK119" s="68"/>
      <c r="CL119" s="68"/>
      <c r="CM119" s="68"/>
      <c r="CN119" s="68"/>
      <c r="CO119" s="68"/>
      <c r="CP119" s="68"/>
    </row>
    <row r="120" spans="1:94" s="66" customFormat="1" ht="19.5" customHeight="1">
      <c r="A120" s="59"/>
      <c r="B120" s="59"/>
      <c r="C120" s="119" t="s">
        <v>783</v>
      </c>
      <c r="D120" s="120"/>
      <c r="E120" s="120"/>
      <c r="F120" s="120"/>
      <c r="G120" s="120"/>
      <c r="H120" s="120"/>
      <c r="I120" s="120"/>
      <c r="J120" s="99"/>
      <c r="L120" s="589"/>
      <c r="M120" s="590"/>
      <c r="N120" s="590"/>
      <c r="O120" s="590"/>
      <c r="P120" s="589">
        <v>14367307622</v>
      </c>
      <c r="Q120" s="593"/>
      <c r="R120" s="593"/>
      <c r="S120" s="593"/>
      <c r="T120" s="589">
        <v>10076175770</v>
      </c>
      <c r="U120" s="593"/>
      <c r="V120" s="593"/>
      <c r="W120" s="593"/>
      <c r="X120" s="569"/>
      <c r="Y120" s="570"/>
      <c r="Z120" s="570"/>
      <c r="AA120" s="570"/>
      <c r="AB120" s="569"/>
      <c r="AC120" s="570"/>
      <c r="AD120" s="570"/>
      <c r="AE120" s="570"/>
      <c r="AF120" s="566">
        <f>SUM(L120:AE120)</f>
        <v>24443483392</v>
      </c>
      <c r="AG120" s="566"/>
      <c r="AH120" s="566"/>
      <c r="AI120" s="566"/>
      <c r="AK120" s="59"/>
      <c r="AL120" s="59"/>
      <c r="AM120" s="96"/>
      <c r="AN120" s="92"/>
      <c r="AO120" s="92"/>
      <c r="AP120" s="92"/>
      <c r="AQ120" s="92"/>
      <c r="AR120" s="92"/>
      <c r="AS120" s="92"/>
      <c r="AT120" s="92"/>
      <c r="AU120" s="167"/>
      <c r="AV120" s="167"/>
      <c r="AW120" s="167"/>
      <c r="AX120" s="167"/>
      <c r="AY120" s="167"/>
      <c r="AZ120" s="167"/>
      <c r="BA120" s="167"/>
      <c r="BB120" s="167"/>
      <c r="BC120" s="167"/>
      <c r="BD120" s="167"/>
      <c r="BE120" s="167"/>
      <c r="BF120" s="167"/>
      <c r="BG120" s="167"/>
      <c r="BH120" s="167"/>
      <c r="BI120" s="167"/>
      <c r="BJ120" s="167"/>
      <c r="BK120" s="167"/>
      <c r="BL120" s="167"/>
      <c r="BM120" s="169"/>
      <c r="BN120" s="169"/>
      <c r="BO120" s="169"/>
      <c r="BP120" s="169"/>
      <c r="BQ120" s="169"/>
      <c r="BR120" s="169"/>
      <c r="BS120" s="169"/>
      <c r="BT120" s="169"/>
      <c r="BU120" s="157">
        <f>'[4]lien ket'!J81</f>
        <v>24443483392</v>
      </c>
      <c r="BV120" s="152">
        <f>AF120-BU120</f>
        <v>0</v>
      </c>
      <c r="BW120" s="71"/>
      <c r="BX120" s="68"/>
      <c r="BY120" s="68"/>
      <c r="BZ120" s="68"/>
      <c r="CA120" s="68"/>
      <c r="CB120" s="68"/>
      <c r="CC120" s="68"/>
      <c r="CD120" s="68"/>
      <c r="CE120" s="68"/>
      <c r="CF120" s="68"/>
      <c r="CG120" s="68"/>
      <c r="CH120" s="68"/>
      <c r="CI120" s="68"/>
      <c r="CJ120" s="68"/>
      <c r="CK120" s="68"/>
      <c r="CL120" s="68"/>
      <c r="CM120" s="68"/>
      <c r="CN120" s="68"/>
      <c r="CO120" s="68"/>
      <c r="CP120" s="68"/>
    </row>
    <row r="121" spans="1:94" s="66" customFormat="1" ht="19.5" customHeight="1">
      <c r="A121" s="59"/>
      <c r="B121" s="59"/>
      <c r="C121" s="119" t="s">
        <v>414</v>
      </c>
      <c r="D121" s="120"/>
      <c r="E121" s="120"/>
      <c r="F121" s="120"/>
      <c r="G121" s="120"/>
      <c r="H121" s="120"/>
      <c r="I121" s="120"/>
      <c r="J121" s="80"/>
      <c r="L121" s="564">
        <f>SUM(L122:N124)</f>
        <v>0</v>
      </c>
      <c r="M121" s="565"/>
      <c r="N121" s="565"/>
      <c r="O121" s="565"/>
      <c r="P121" s="564">
        <f>SUM(P122:R124)</f>
        <v>0</v>
      </c>
      <c r="Q121" s="565"/>
      <c r="R121" s="565"/>
      <c r="S121" s="565"/>
      <c r="T121" s="564">
        <f>SUM(T122:V124)</f>
        <v>0</v>
      </c>
      <c r="U121" s="565"/>
      <c r="V121" s="565"/>
      <c r="W121" s="565"/>
      <c r="X121" s="566">
        <f>SUM(X122:Z124)</f>
        <v>0</v>
      </c>
      <c r="Y121" s="566"/>
      <c r="Z121" s="566"/>
      <c r="AA121" s="566"/>
      <c r="AB121" s="566">
        <f>SUM(AB122:AD124)</f>
        <v>0</v>
      </c>
      <c r="AC121" s="566"/>
      <c r="AD121" s="566"/>
      <c r="AE121" s="566"/>
      <c r="AF121" s="566">
        <f>SUM(L121:AE121)</f>
        <v>0</v>
      </c>
      <c r="AG121" s="566"/>
      <c r="AH121" s="566"/>
      <c r="AI121" s="566"/>
      <c r="AK121" s="59"/>
      <c r="AL121" s="59"/>
      <c r="AM121" s="96"/>
      <c r="AN121" s="92"/>
      <c r="AO121" s="92"/>
      <c r="AP121" s="92"/>
      <c r="AQ121" s="92"/>
      <c r="AR121" s="92"/>
      <c r="AS121" s="92"/>
      <c r="AT121" s="92"/>
      <c r="AU121" s="167"/>
      <c r="AV121" s="167"/>
      <c r="AW121" s="167"/>
      <c r="AX121" s="167"/>
      <c r="AY121" s="167"/>
      <c r="AZ121" s="167"/>
      <c r="BA121" s="167"/>
      <c r="BB121" s="167"/>
      <c r="BC121" s="167"/>
      <c r="BD121" s="167"/>
      <c r="BE121" s="167"/>
      <c r="BF121" s="167"/>
      <c r="BG121" s="167"/>
      <c r="BH121" s="167"/>
      <c r="BI121" s="167"/>
      <c r="BJ121" s="167"/>
      <c r="BK121" s="167"/>
      <c r="BL121" s="167"/>
      <c r="BM121" s="169"/>
      <c r="BN121" s="169"/>
      <c r="BO121" s="169"/>
      <c r="BP121" s="169"/>
      <c r="BQ121" s="169"/>
      <c r="BR121" s="169"/>
      <c r="BS121" s="169"/>
      <c r="BT121" s="169"/>
      <c r="BU121" s="157"/>
      <c r="BV121" s="71"/>
      <c r="BW121" s="71"/>
      <c r="BX121" s="68"/>
      <c r="BY121" s="68"/>
      <c r="BZ121" s="68"/>
      <c r="CA121" s="68"/>
      <c r="CB121" s="68"/>
      <c r="CC121" s="68"/>
      <c r="CD121" s="68"/>
      <c r="CE121" s="68"/>
      <c r="CF121" s="68"/>
      <c r="CG121" s="68"/>
      <c r="CH121" s="68"/>
      <c r="CI121" s="68"/>
      <c r="CJ121" s="68"/>
      <c r="CK121" s="68"/>
      <c r="CL121" s="68"/>
      <c r="CM121" s="68"/>
      <c r="CN121" s="68"/>
      <c r="CO121" s="68"/>
      <c r="CP121" s="68"/>
    </row>
    <row r="122" spans="1:94" s="66" customFormat="1" ht="19.5" customHeight="1">
      <c r="A122" s="59"/>
      <c r="B122" s="59"/>
      <c r="C122" s="127" t="s">
        <v>784</v>
      </c>
      <c r="D122" s="128"/>
      <c r="E122" s="128"/>
      <c r="F122" s="128"/>
      <c r="G122" s="128"/>
      <c r="H122" s="128"/>
      <c r="I122" s="128"/>
      <c r="J122" s="129"/>
      <c r="K122" s="87"/>
      <c r="L122" s="564"/>
      <c r="M122" s="565"/>
      <c r="N122" s="565"/>
      <c r="O122" s="565"/>
      <c r="P122" s="564"/>
      <c r="Q122" s="565"/>
      <c r="R122" s="565"/>
      <c r="S122" s="565"/>
      <c r="T122" s="564"/>
      <c r="U122" s="565"/>
      <c r="V122" s="565"/>
      <c r="W122" s="565"/>
      <c r="X122" s="566"/>
      <c r="Y122" s="566"/>
      <c r="Z122" s="566"/>
      <c r="AA122" s="566"/>
      <c r="AB122" s="566"/>
      <c r="AC122" s="583"/>
      <c r="AD122" s="583"/>
      <c r="AE122" s="583"/>
      <c r="AF122" s="566">
        <f>SUM(L122:AE122)</f>
        <v>0</v>
      </c>
      <c r="AG122" s="566"/>
      <c r="AH122" s="566"/>
      <c r="AI122" s="566"/>
      <c r="AK122" s="59"/>
      <c r="AL122" s="59"/>
      <c r="AM122" s="96"/>
      <c r="AN122" s="92"/>
      <c r="AO122" s="92"/>
      <c r="AP122" s="92"/>
      <c r="AQ122" s="92"/>
      <c r="AR122" s="92"/>
      <c r="AS122" s="92"/>
      <c r="AT122" s="92"/>
      <c r="AU122" s="167"/>
      <c r="AV122" s="167"/>
      <c r="AW122" s="167"/>
      <c r="AX122" s="167"/>
      <c r="AY122" s="167"/>
      <c r="AZ122" s="167"/>
      <c r="BA122" s="167"/>
      <c r="BB122" s="167"/>
      <c r="BC122" s="167"/>
      <c r="BD122" s="167"/>
      <c r="BE122" s="167"/>
      <c r="BF122" s="167"/>
      <c r="BG122" s="167"/>
      <c r="BH122" s="167"/>
      <c r="BI122" s="167"/>
      <c r="BJ122" s="167"/>
      <c r="BK122" s="167"/>
      <c r="BL122" s="167"/>
      <c r="BM122" s="169"/>
      <c r="BN122" s="169"/>
      <c r="BO122" s="169"/>
      <c r="BP122" s="169"/>
      <c r="BQ122" s="169"/>
      <c r="BR122" s="169"/>
      <c r="BS122" s="169"/>
      <c r="BT122" s="169"/>
      <c r="BU122" s="157"/>
      <c r="BV122" s="71"/>
      <c r="BW122" s="71"/>
      <c r="BX122" s="68"/>
      <c r="BY122" s="68"/>
      <c r="BZ122" s="68"/>
      <c r="CA122" s="68"/>
      <c r="CB122" s="68"/>
      <c r="CC122" s="68"/>
      <c r="CD122" s="68"/>
      <c r="CE122" s="68"/>
      <c r="CF122" s="68"/>
      <c r="CG122" s="68"/>
      <c r="CH122" s="68"/>
      <c r="CI122" s="68"/>
      <c r="CJ122" s="68"/>
      <c r="CK122" s="68"/>
      <c r="CL122" s="68"/>
      <c r="CM122" s="68"/>
      <c r="CN122" s="68"/>
      <c r="CO122" s="68"/>
      <c r="CP122" s="68"/>
    </row>
    <row r="123" spans="1:94" s="66" customFormat="1" ht="19.5" customHeight="1">
      <c r="A123" s="59"/>
      <c r="B123" s="59"/>
      <c r="C123" s="127" t="s">
        <v>444</v>
      </c>
      <c r="D123" s="128"/>
      <c r="E123" s="128"/>
      <c r="F123" s="128"/>
      <c r="G123" s="128"/>
      <c r="H123" s="128"/>
      <c r="I123" s="128"/>
      <c r="J123" s="129"/>
      <c r="K123" s="87"/>
      <c r="L123" s="564"/>
      <c r="M123" s="565"/>
      <c r="N123" s="565"/>
      <c r="O123" s="565"/>
      <c r="P123" s="564"/>
      <c r="Q123" s="565"/>
      <c r="R123" s="565"/>
      <c r="S123" s="565"/>
      <c r="T123" s="564"/>
      <c r="U123" s="565"/>
      <c r="V123" s="565"/>
      <c r="W123" s="565"/>
      <c r="X123" s="566"/>
      <c r="Y123" s="566"/>
      <c r="Z123" s="566"/>
      <c r="AA123" s="566"/>
      <c r="AB123" s="566"/>
      <c r="AC123" s="583"/>
      <c r="AD123" s="583"/>
      <c r="AE123" s="583"/>
      <c r="AF123" s="566">
        <f>SUM(L123:AE123)</f>
        <v>0</v>
      </c>
      <c r="AG123" s="566"/>
      <c r="AH123" s="566"/>
      <c r="AI123" s="566"/>
      <c r="AK123" s="59"/>
      <c r="AL123" s="59"/>
      <c r="AM123" s="96"/>
      <c r="AN123" s="92"/>
      <c r="AO123" s="92"/>
      <c r="AP123" s="92"/>
      <c r="AQ123" s="92"/>
      <c r="AR123" s="92"/>
      <c r="AS123" s="92"/>
      <c r="AT123" s="92"/>
      <c r="AU123" s="167"/>
      <c r="AV123" s="167"/>
      <c r="AW123" s="167"/>
      <c r="AX123" s="167"/>
      <c r="AY123" s="167"/>
      <c r="AZ123" s="167"/>
      <c r="BA123" s="167"/>
      <c r="BB123" s="167"/>
      <c r="BC123" s="167"/>
      <c r="BD123" s="167"/>
      <c r="BE123" s="167"/>
      <c r="BF123" s="167"/>
      <c r="BG123" s="167"/>
      <c r="BH123" s="167"/>
      <c r="BI123" s="167"/>
      <c r="BJ123" s="167"/>
      <c r="BK123" s="167"/>
      <c r="BL123" s="167"/>
      <c r="BM123" s="169"/>
      <c r="BN123" s="169"/>
      <c r="BO123" s="169"/>
      <c r="BP123" s="169"/>
      <c r="BQ123" s="169"/>
      <c r="BR123" s="169"/>
      <c r="BS123" s="169"/>
      <c r="BT123" s="169"/>
      <c r="BU123" s="157"/>
      <c r="BV123" s="71"/>
      <c r="BW123" s="71"/>
      <c r="BX123" s="68"/>
      <c r="BY123" s="68"/>
      <c r="BZ123" s="68"/>
      <c r="CA123" s="68"/>
      <c r="CB123" s="68"/>
      <c r="CC123" s="68"/>
      <c r="CD123" s="68"/>
      <c r="CE123" s="68"/>
      <c r="CF123" s="68"/>
      <c r="CG123" s="68"/>
      <c r="CH123" s="68"/>
      <c r="CI123" s="68"/>
      <c r="CJ123" s="68"/>
      <c r="CK123" s="68"/>
      <c r="CL123" s="68"/>
      <c r="CM123" s="68"/>
      <c r="CN123" s="68"/>
      <c r="CO123" s="68"/>
      <c r="CP123" s="68"/>
    </row>
    <row r="124" spans="1:94" s="66" customFormat="1" ht="19.5" customHeight="1">
      <c r="A124" s="59"/>
      <c r="B124" s="59"/>
      <c r="C124" s="127" t="s">
        <v>420</v>
      </c>
      <c r="D124" s="128"/>
      <c r="E124" s="128"/>
      <c r="F124" s="128"/>
      <c r="G124" s="128"/>
      <c r="H124" s="128"/>
      <c r="I124" s="128"/>
      <c r="J124" s="129"/>
      <c r="K124" s="87"/>
      <c r="L124" s="564"/>
      <c r="M124" s="565"/>
      <c r="N124" s="565"/>
      <c r="O124" s="565"/>
      <c r="P124" s="564"/>
      <c r="Q124" s="565"/>
      <c r="R124" s="565"/>
      <c r="S124" s="565"/>
      <c r="T124" s="564"/>
      <c r="U124" s="565"/>
      <c r="V124" s="565"/>
      <c r="W124" s="565"/>
      <c r="X124" s="566"/>
      <c r="Y124" s="566"/>
      <c r="Z124" s="566"/>
      <c r="AA124" s="566"/>
      <c r="AB124" s="566"/>
      <c r="AC124" s="583"/>
      <c r="AD124" s="583"/>
      <c r="AE124" s="583"/>
      <c r="AF124" s="566">
        <f>SUM(L124:AE124)</f>
        <v>0</v>
      </c>
      <c r="AG124" s="566"/>
      <c r="AH124" s="566"/>
      <c r="AI124" s="566"/>
      <c r="AK124" s="59"/>
      <c r="AL124" s="59"/>
      <c r="AM124" s="96"/>
      <c r="AN124" s="92"/>
      <c r="AO124" s="92"/>
      <c r="AP124" s="92"/>
      <c r="AQ124" s="92"/>
      <c r="AR124" s="92"/>
      <c r="AS124" s="92"/>
      <c r="AT124" s="92"/>
      <c r="AU124" s="167"/>
      <c r="AV124" s="167"/>
      <c r="AW124" s="167"/>
      <c r="AX124" s="167"/>
      <c r="AY124" s="167"/>
      <c r="AZ124" s="167"/>
      <c r="BA124" s="167"/>
      <c r="BB124" s="167"/>
      <c r="BC124" s="167"/>
      <c r="BD124" s="167"/>
      <c r="BE124" s="167"/>
      <c r="BF124" s="167"/>
      <c r="BG124" s="167"/>
      <c r="BH124" s="167"/>
      <c r="BI124" s="167"/>
      <c r="BJ124" s="167"/>
      <c r="BK124" s="167"/>
      <c r="BL124" s="167"/>
      <c r="BM124" s="169"/>
      <c r="BN124" s="169"/>
      <c r="BO124" s="169"/>
      <c r="BP124" s="169"/>
      <c r="BQ124" s="169"/>
      <c r="BR124" s="169"/>
      <c r="BS124" s="169"/>
      <c r="BT124" s="169"/>
      <c r="BU124" s="157"/>
      <c r="BV124" s="71"/>
      <c r="BW124" s="71"/>
      <c r="BX124" s="68"/>
      <c r="BY124" s="68"/>
      <c r="BZ124" s="68"/>
      <c r="CA124" s="68"/>
      <c r="CB124" s="68"/>
      <c r="CC124" s="68"/>
      <c r="CD124" s="68"/>
      <c r="CE124" s="68"/>
      <c r="CF124" s="68"/>
      <c r="CG124" s="68"/>
      <c r="CH124" s="68"/>
      <c r="CI124" s="68"/>
      <c r="CJ124" s="68"/>
      <c r="CK124" s="68"/>
      <c r="CL124" s="68"/>
      <c r="CM124" s="68"/>
      <c r="CN124" s="68"/>
      <c r="CO124" s="68"/>
      <c r="CP124" s="68"/>
    </row>
    <row r="125" spans="1:94" s="66" customFormat="1" ht="19.5" customHeight="1">
      <c r="A125" s="59"/>
      <c r="B125" s="59"/>
      <c r="C125" s="119" t="s">
        <v>422</v>
      </c>
      <c r="D125" s="120"/>
      <c r="E125" s="120"/>
      <c r="F125" s="120"/>
      <c r="G125" s="120"/>
      <c r="H125" s="120"/>
      <c r="I125" s="120"/>
      <c r="J125" s="80"/>
      <c r="L125" s="564">
        <f>SUM(L126:O127)</f>
        <v>0</v>
      </c>
      <c r="M125" s="565"/>
      <c r="N125" s="565"/>
      <c r="O125" s="565"/>
      <c r="P125" s="564">
        <f>SUM(P126:S127)</f>
        <v>0</v>
      </c>
      <c r="Q125" s="565"/>
      <c r="R125" s="565"/>
      <c r="S125" s="565"/>
      <c r="T125" s="564">
        <f>SUM(T126:W127)</f>
        <v>0</v>
      </c>
      <c r="U125" s="565"/>
      <c r="V125" s="565"/>
      <c r="W125" s="565"/>
      <c r="X125" s="566">
        <f>SUM(X126:AA127)</f>
        <v>0</v>
      </c>
      <c r="Y125" s="566"/>
      <c r="Z125" s="566"/>
      <c r="AA125" s="566"/>
      <c r="AB125" s="566">
        <f>SUM(AB126:AE127)</f>
        <v>0</v>
      </c>
      <c r="AC125" s="566"/>
      <c r="AD125" s="566"/>
      <c r="AE125" s="566"/>
      <c r="AF125" s="566">
        <f>SUM(AF126:AI127)</f>
        <v>0</v>
      </c>
      <c r="AG125" s="566"/>
      <c r="AH125" s="566"/>
      <c r="AI125" s="566"/>
      <c r="AK125" s="59"/>
      <c r="AL125" s="59"/>
      <c r="AM125" s="96"/>
      <c r="AN125" s="92"/>
      <c r="AO125" s="92"/>
      <c r="AP125" s="92"/>
      <c r="AQ125" s="92"/>
      <c r="AR125" s="92"/>
      <c r="AS125" s="92"/>
      <c r="AT125" s="92"/>
      <c r="AU125" s="167"/>
      <c r="AV125" s="167"/>
      <c r="AW125" s="167"/>
      <c r="AX125" s="167"/>
      <c r="AY125" s="167"/>
      <c r="AZ125" s="167"/>
      <c r="BA125" s="167"/>
      <c r="BB125" s="167"/>
      <c r="BC125" s="167"/>
      <c r="BD125" s="167"/>
      <c r="BE125" s="167"/>
      <c r="BF125" s="167"/>
      <c r="BG125" s="167"/>
      <c r="BH125" s="167"/>
      <c r="BI125" s="167"/>
      <c r="BJ125" s="167"/>
      <c r="BK125" s="167"/>
      <c r="BL125" s="167"/>
      <c r="BM125" s="169"/>
      <c r="BN125" s="169"/>
      <c r="BO125" s="169"/>
      <c r="BP125" s="169"/>
      <c r="BQ125" s="169"/>
      <c r="BR125" s="169"/>
      <c r="BS125" s="169"/>
      <c r="BT125" s="169"/>
      <c r="BU125" s="157"/>
      <c r="BV125" s="71"/>
      <c r="BW125" s="71"/>
      <c r="BX125" s="68"/>
      <c r="BY125" s="68"/>
      <c r="BZ125" s="68"/>
      <c r="CA125" s="68"/>
      <c r="CB125" s="68"/>
      <c r="CC125" s="68"/>
      <c r="CD125" s="68"/>
      <c r="CE125" s="68"/>
      <c r="CF125" s="68"/>
      <c r="CG125" s="68"/>
      <c r="CH125" s="68"/>
      <c r="CI125" s="68"/>
      <c r="CJ125" s="68"/>
      <c r="CK125" s="68"/>
      <c r="CL125" s="68"/>
      <c r="CM125" s="68"/>
      <c r="CN125" s="68"/>
      <c r="CO125" s="68"/>
      <c r="CP125" s="68"/>
    </row>
    <row r="126" spans="1:94" s="66" customFormat="1" ht="19.5" customHeight="1">
      <c r="A126" s="59"/>
      <c r="B126" s="59"/>
      <c r="C126" s="127" t="s">
        <v>445</v>
      </c>
      <c r="D126" s="128"/>
      <c r="E126" s="128"/>
      <c r="F126" s="128"/>
      <c r="G126" s="128"/>
      <c r="H126" s="128"/>
      <c r="I126" s="128"/>
      <c r="J126" s="129"/>
      <c r="K126" s="87"/>
      <c r="L126" s="564"/>
      <c r="M126" s="565"/>
      <c r="N126" s="565"/>
      <c r="O126" s="565"/>
      <c r="P126" s="564"/>
      <c r="Q126" s="565"/>
      <c r="R126" s="565"/>
      <c r="S126" s="565"/>
      <c r="T126" s="564"/>
      <c r="U126" s="565"/>
      <c r="V126" s="565"/>
      <c r="W126" s="565"/>
      <c r="X126" s="566"/>
      <c r="Y126" s="566"/>
      <c r="Z126" s="566"/>
      <c r="AA126" s="566"/>
      <c r="AB126" s="566"/>
      <c r="AC126" s="583"/>
      <c r="AD126" s="583"/>
      <c r="AE126" s="583"/>
      <c r="AF126" s="566">
        <f>SUM(L126:AE126)</f>
        <v>0</v>
      </c>
      <c r="AG126" s="566"/>
      <c r="AH126" s="566"/>
      <c r="AI126" s="566"/>
      <c r="AK126" s="59"/>
      <c r="AL126" s="59"/>
      <c r="AM126" s="96"/>
      <c r="AN126" s="92"/>
      <c r="AO126" s="92"/>
      <c r="AP126" s="92"/>
      <c r="AQ126" s="92"/>
      <c r="AR126" s="92"/>
      <c r="AS126" s="92"/>
      <c r="AT126" s="92"/>
      <c r="AU126" s="167"/>
      <c r="AV126" s="167"/>
      <c r="AW126" s="167"/>
      <c r="AX126" s="167"/>
      <c r="AY126" s="167"/>
      <c r="AZ126" s="167"/>
      <c r="BA126" s="167"/>
      <c r="BB126" s="167"/>
      <c r="BC126" s="167"/>
      <c r="BD126" s="167"/>
      <c r="BE126" s="167"/>
      <c r="BF126" s="167"/>
      <c r="BG126" s="167"/>
      <c r="BH126" s="167"/>
      <c r="BI126" s="167"/>
      <c r="BJ126" s="167"/>
      <c r="BK126" s="167"/>
      <c r="BL126" s="167"/>
      <c r="BM126" s="169"/>
      <c r="BN126" s="169"/>
      <c r="BO126" s="169"/>
      <c r="BP126" s="169"/>
      <c r="BQ126" s="169"/>
      <c r="BR126" s="169"/>
      <c r="BS126" s="169"/>
      <c r="BT126" s="169"/>
      <c r="BU126" s="157"/>
      <c r="BV126" s="71"/>
      <c r="BW126" s="71"/>
      <c r="BX126" s="68"/>
      <c r="BY126" s="68"/>
      <c r="BZ126" s="68"/>
      <c r="CA126" s="68"/>
      <c r="CB126" s="68"/>
      <c r="CC126" s="68"/>
      <c r="CD126" s="68"/>
      <c r="CE126" s="68"/>
      <c r="CF126" s="68"/>
      <c r="CG126" s="68"/>
      <c r="CH126" s="68"/>
      <c r="CI126" s="68"/>
      <c r="CJ126" s="68"/>
      <c r="CK126" s="68"/>
      <c r="CL126" s="68"/>
      <c r="CM126" s="68"/>
      <c r="CN126" s="68"/>
      <c r="CO126" s="68"/>
      <c r="CP126" s="68"/>
    </row>
    <row r="127" spans="1:94" s="66" customFormat="1" ht="19.5" customHeight="1">
      <c r="A127" s="59"/>
      <c r="B127" s="59"/>
      <c r="C127" s="127" t="s">
        <v>427</v>
      </c>
      <c r="D127" s="128"/>
      <c r="E127" s="128"/>
      <c r="F127" s="128"/>
      <c r="G127" s="128"/>
      <c r="H127" s="128"/>
      <c r="I127" s="128"/>
      <c r="J127" s="129"/>
      <c r="K127" s="87"/>
      <c r="L127" s="564"/>
      <c r="M127" s="565"/>
      <c r="N127" s="565"/>
      <c r="O127" s="565"/>
      <c r="P127" s="564"/>
      <c r="Q127" s="565"/>
      <c r="R127" s="565"/>
      <c r="S127" s="565"/>
      <c r="T127" s="564"/>
      <c r="U127" s="565"/>
      <c r="V127" s="565"/>
      <c r="W127" s="565"/>
      <c r="X127" s="566"/>
      <c r="Y127" s="566"/>
      <c r="Z127" s="566"/>
      <c r="AA127" s="566"/>
      <c r="AB127" s="566"/>
      <c r="AC127" s="583"/>
      <c r="AD127" s="583"/>
      <c r="AE127" s="583"/>
      <c r="AF127" s="566">
        <f>SUM(L127:AE127)</f>
        <v>0</v>
      </c>
      <c r="AG127" s="566"/>
      <c r="AH127" s="566"/>
      <c r="AI127" s="566"/>
      <c r="AK127" s="59"/>
      <c r="AL127" s="59"/>
      <c r="AM127" s="96"/>
      <c r="AN127" s="92"/>
      <c r="AO127" s="92"/>
      <c r="AP127" s="92"/>
      <c r="AQ127" s="92"/>
      <c r="AR127" s="92"/>
      <c r="AS127" s="92"/>
      <c r="AT127" s="92"/>
      <c r="AU127" s="167"/>
      <c r="AV127" s="167"/>
      <c r="AW127" s="167"/>
      <c r="AX127" s="167"/>
      <c r="AY127" s="167"/>
      <c r="AZ127" s="167"/>
      <c r="BA127" s="167"/>
      <c r="BB127" s="167"/>
      <c r="BC127" s="167"/>
      <c r="BD127" s="167"/>
      <c r="BE127" s="167"/>
      <c r="BF127" s="167"/>
      <c r="BG127" s="167"/>
      <c r="BH127" s="167"/>
      <c r="BI127" s="167"/>
      <c r="BJ127" s="167"/>
      <c r="BK127" s="167"/>
      <c r="BL127" s="167"/>
      <c r="BM127" s="169"/>
      <c r="BN127" s="169"/>
      <c r="BO127" s="169"/>
      <c r="BP127" s="169"/>
      <c r="BQ127" s="169"/>
      <c r="BR127" s="169"/>
      <c r="BS127" s="169"/>
      <c r="BT127" s="169"/>
      <c r="BU127" s="157"/>
      <c r="BV127" s="71"/>
      <c r="BW127" s="71"/>
      <c r="BX127" s="68"/>
      <c r="BY127" s="68"/>
      <c r="BZ127" s="68"/>
      <c r="CA127" s="68"/>
      <c r="CB127" s="68"/>
      <c r="CC127" s="68"/>
      <c r="CD127" s="68"/>
      <c r="CE127" s="68"/>
      <c r="CF127" s="68"/>
      <c r="CG127" s="68"/>
      <c r="CH127" s="68"/>
      <c r="CI127" s="68"/>
      <c r="CJ127" s="68"/>
      <c r="CK127" s="68"/>
      <c r="CL127" s="68"/>
      <c r="CM127" s="68"/>
      <c r="CN127" s="68"/>
      <c r="CO127" s="68"/>
      <c r="CP127" s="68"/>
    </row>
    <row r="128" spans="1:94" s="66" customFormat="1" ht="19.5" customHeight="1">
      <c r="A128" s="59"/>
      <c r="B128" s="59"/>
      <c r="C128" s="119" t="s">
        <v>446</v>
      </c>
      <c r="D128" s="120"/>
      <c r="E128" s="120"/>
      <c r="F128" s="120"/>
      <c r="G128" s="120"/>
      <c r="H128" s="120"/>
      <c r="I128" s="120"/>
      <c r="J128" s="103"/>
      <c r="L128" s="564">
        <f>L120+L121-L125</f>
        <v>0</v>
      </c>
      <c r="M128" s="565"/>
      <c r="N128" s="565"/>
      <c r="O128" s="565"/>
      <c r="P128" s="564">
        <f>P120+P121-P125</f>
        <v>14367307622</v>
      </c>
      <c r="Q128" s="565"/>
      <c r="R128" s="565"/>
      <c r="S128" s="565" t="e">
        <f>#REF!+S121-S125</f>
        <v>#REF!</v>
      </c>
      <c r="T128" s="564">
        <f>T120+T121-T125</f>
        <v>10076175770</v>
      </c>
      <c r="U128" s="565"/>
      <c r="V128" s="565"/>
      <c r="W128" s="565" t="e">
        <f>#REF!+W121-W125</f>
        <v>#REF!</v>
      </c>
      <c r="X128" s="566">
        <f>X120+X121-X125</f>
        <v>0</v>
      </c>
      <c r="Y128" s="566"/>
      <c r="Z128" s="566"/>
      <c r="AA128" s="566"/>
      <c r="AB128" s="566">
        <f>AB120+AB121-AB125</f>
        <v>0</v>
      </c>
      <c r="AC128" s="566"/>
      <c r="AD128" s="566"/>
      <c r="AE128" s="566"/>
      <c r="AF128" s="572">
        <f>AF120+AF121-AF125</f>
        <v>24443483392</v>
      </c>
      <c r="AG128" s="572"/>
      <c r="AH128" s="572"/>
      <c r="AI128" s="572"/>
      <c r="AK128" s="59"/>
      <c r="AL128" s="59"/>
      <c r="AM128" s="96"/>
      <c r="AN128" s="92"/>
      <c r="AO128" s="92"/>
      <c r="AP128" s="92"/>
      <c r="AQ128" s="92"/>
      <c r="AR128" s="92"/>
      <c r="AS128" s="92"/>
      <c r="AT128" s="92"/>
      <c r="AU128" s="167"/>
      <c r="AV128" s="167"/>
      <c r="AW128" s="167"/>
      <c r="AX128" s="167"/>
      <c r="AY128" s="167"/>
      <c r="AZ128" s="167"/>
      <c r="BA128" s="167"/>
      <c r="BB128" s="167"/>
      <c r="BC128" s="167"/>
      <c r="BD128" s="167"/>
      <c r="BE128" s="167"/>
      <c r="BF128" s="167"/>
      <c r="BG128" s="167"/>
      <c r="BH128" s="167"/>
      <c r="BI128" s="167"/>
      <c r="BJ128" s="167"/>
      <c r="BK128" s="167"/>
      <c r="BL128" s="167"/>
      <c r="BM128" s="169"/>
      <c r="BN128" s="169"/>
      <c r="BO128" s="169"/>
      <c r="BP128" s="169"/>
      <c r="BQ128" s="169"/>
      <c r="BR128" s="169"/>
      <c r="BS128" s="169"/>
      <c r="BT128" s="169"/>
      <c r="BU128" s="157">
        <f>'[4]lien ket'!F81</f>
        <v>24443483392</v>
      </c>
      <c r="BV128" s="152">
        <f>AF128-BU128</f>
        <v>0</v>
      </c>
      <c r="BW128" s="71"/>
      <c r="BX128" s="68"/>
      <c r="BY128" s="68"/>
      <c r="BZ128" s="68"/>
      <c r="CA128" s="68"/>
      <c r="CB128" s="68"/>
      <c r="CC128" s="68"/>
      <c r="CD128" s="68"/>
      <c r="CE128" s="68"/>
      <c r="CF128" s="68"/>
      <c r="CG128" s="68"/>
      <c r="CH128" s="68"/>
      <c r="CI128" s="68"/>
      <c r="CJ128" s="68"/>
      <c r="CK128" s="68"/>
      <c r="CL128" s="68"/>
      <c r="CM128" s="68"/>
      <c r="CN128" s="68"/>
      <c r="CO128" s="68"/>
      <c r="CP128" s="68"/>
    </row>
    <row r="129" spans="1:94" s="66" customFormat="1" ht="19.5" customHeight="1">
      <c r="A129" s="59"/>
      <c r="B129" s="59"/>
      <c r="C129" s="106" t="s">
        <v>431</v>
      </c>
      <c r="D129" s="137"/>
      <c r="E129" s="137"/>
      <c r="F129" s="137"/>
      <c r="G129" s="137"/>
      <c r="H129" s="137"/>
      <c r="I129" s="137"/>
      <c r="J129" s="138"/>
      <c r="K129" s="139"/>
      <c r="L129" s="170"/>
      <c r="M129" s="171"/>
      <c r="N129" s="171"/>
      <c r="O129" s="140"/>
      <c r="P129" s="171"/>
      <c r="Q129" s="171"/>
      <c r="R129" s="171"/>
      <c r="S129" s="140"/>
      <c r="T129" s="171"/>
      <c r="U129" s="171"/>
      <c r="V129" s="171"/>
      <c r="W129" s="141"/>
      <c r="X129" s="141"/>
      <c r="Y129" s="141"/>
      <c r="Z129" s="141"/>
      <c r="AA129" s="141"/>
      <c r="AB129" s="141"/>
      <c r="AC129" s="141"/>
      <c r="AD129" s="141"/>
      <c r="AE129" s="142"/>
      <c r="AF129" s="141"/>
      <c r="AG129" s="141"/>
      <c r="AH129" s="141"/>
      <c r="AI129" s="172"/>
      <c r="AK129" s="59"/>
      <c r="AL129" s="59"/>
      <c r="AM129" s="96"/>
      <c r="AN129" s="92"/>
      <c r="AO129" s="92"/>
      <c r="AP129" s="92"/>
      <c r="AQ129" s="92"/>
      <c r="AR129" s="92"/>
      <c r="AS129" s="92"/>
      <c r="AT129" s="92"/>
      <c r="AU129" s="167"/>
      <c r="AV129" s="167"/>
      <c r="AW129" s="167"/>
      <c r="AX129" s="167"/>
      <c r="AY129" s="167"/>
      <c r="AZ129" s="167"/>
      <c r="BA129" s="167"/>
      <c r="BB129" s="167"/>
      <c r="BC129" s="167"/>
      <c r="BD129" s="167"/>
      <c r="BE129" s="167"/>
      <c r="BF129" s="167"/>
      <c r="BG129" s="167"/>
      <c r="BH129" s="167"/>
      <c r="BI129" s="167"/>
      <c r="BJ129" s="167"/>
      <c r="BK129" s="167"/>
      <c r="BL129" s="167"/>
      <c r="BM129" s="169"/>
      <c r="BN129" s="169"/>
      <c r="BO129" s="169"/>
      <c r="BP129" s="169"/>
      <c r="BQ129" s="169"/>
      <c r="BR129" s="169"/>
      <c r="BS129" s="169"/>
      <c r="BT129" s="169"/>
      <c r="BU129" s="157"/>
      <c r="BV129" s="71"/>
      <c r="BW129" s="71"/>
      <c r="BX129" s="68"/>
      <c r="BY129" s="68"/>
      <c r="BZ129" s="68"/>
      <c r="CA129" s="68"/>
      <c r="CB129" s="68"/>
      <c r="CC129" s="68"/>
      <c r="CD129" s="68"/>
      <c r="CE129" s="68"/>
      <c r="CF129" s="68"/>
      <c r="CG129" s="68"/>
      <c r="CH129" s="68"/>
      <c r="CI129" s="68"/>
      <c r="CJ129" s="68"/>
      <c r="CK129" s="68"/>
      <c r="CL129" s="68"/>
      <c r="CM129" s="68"/>
      <c r="CN129" s="68"/>
      <c r="CO129" s="68"/>
      <c r="CP129" s="68"/>
    </row>
    <row r="130" spans="1:94" s="66" customFormat="1" ht="19.5" customHeight="1">
      <c r="A130" s="59"/>
      <c r="B130" s="59"/>
      <c r="C130" s="119" t="s">
        <v>783</v>
      </c>
      <c r="D130" s="120"/>
      <c r="E130" s="120"/>
      <c r="F130" s="120"/>
      <c r="G130" s="120"/>
      <c r="H130" s="120"/>
      <c r="I130" s="120"/>
      <c r="L130" s="519"/>
      <c r="M130" s="520"/>
      <c r="N130" s="520"/>
      <c r="O130" s="520"/>
      <c r="P130" s="519">
        <v>4543719330</v>
      </c>
      <c r="Q130" s="563"/>
      <c r="R130" s="563"/>
      <c r="S130" s="563"/>
      <c r="T130" s="519">
        <v>6057211603</v>
      </c>
      <c r="U130" s="563"/>
      <c r="V130" s="563"/>
      <c r="W130" s="563"/>
      <c r="X130" s="558"/>
      <c r="Y130" s="558"/>
      <c r="Z130" s="558"/>
      <c r="AA130" s="558"/>
      <c r="AB130" s="558"/>
      <c r="AC130" s="558"/>
      <c r="AD130" s="558"/>
      <c r="AE130" s="558"/>
      <c r="AF130" s="558">
        <f>SUM(L130:AE130)</f>
        <v>10600930933</v>
      </c>
      <c r="AG130" s="558"/>
      <c r="AH130" s="558"/>
      <c r="AI130" s="558"/>
      <c r="AK130" s="59"/>
      <c r="AL130" s="59"/>
      <c r="AM130" s="96"/>
      <c r="AN130" s="92"/>
      <c r="AO130" s="92"/>
      <c r="AP130" s="92"/>
      <c r="AQ130" s="92"/>
      <c r="AR130" s="92"/>
      <c r="AS130" s="92"/>
      <c r="AT130" s="92"/>
      <c r="AU130" s="167"/>
      <c r="AV130" s="167"/>
      <c r="AW130" s="167"/>
      <c r="AX130" s="167"/>
      <c r="AY130" s="167"/>
      <c r="AZ130" s="167"/>
      <c r="BA130" s="167"/>
      <c r="BB130" s="167"/>
      <c r="BC130" s="167"/>
      <c r="BD130" s="167"/>
      <c r="BE130" s="167"/>
      <c r="BF130" s="167"/>
      <c r="BG130" s="167"/>
      <c r="BH130" s="167"/>
      <c r="BI130" s="167"/>
      <c r="BJ130" s="167"/>
      <c r="BK130" s="167"/>
      <c r="BL130" s="167"/>
      <c r="BM130" s="169"/>
      <c r="BN130" s="169"/>
      <c r="BO130" s="169"/>
      <c r="BP130" s="169"/>
      <c r="BQ130" s="169"/>
      <c r="BR130" s="169"/>
      <c r="BS130" s="169"/>
      <c r="BT130" s="169"/>
      <c r="BU130" s="157">
        <f>-'[4]lien ket'!J82</f>
        <v>10600930933</v>
      </c>
      <c r="BV130" s="152">
        <f>AF130-BU130</f>
        <v>0</v>
      </c>
      <c r="BW130" s="71"/>
      <c r="BX130" s="71"/>
      <c r="BY130" s="68"/>
      <c r="BZ130" s="68"/>
      <c r="CA130" s="68"/>
      <c r="CB130" s="68"/>
      <c r="CC130" s="68"/>
      <c r="CD130" s="68"/>
      <c r="CE130" s="68"/>
      <c r="CF130" s="68"/>
      <c r="CG130" s="68"/>
      <c r="CH130" s="68"/>
      <c r="CI130" s="68"/>
      <c r="CJ130" s="68"/>
      <c r="CK130" s="68"/>
      <c r="CL130" s="68"/>
      <c r="CM130" s="68"/>
      <c r="CN130" s="68"/>
      <c r="CO130" s="68"/>
      <c r="CP130" s="68"/>
    </row>
    <row r="131" spans="1:94" s="66" customFormat="1" ht="19.5" customHeight="1">
      <c r="A131" s="59"/>
      <c r="B131" s="59"/>
      <c r="C131" s="148" t="s">
        <v>414</v>
      </c>
      <c r="D131" s="120"/>
      <c r="E131" s="120"/>
      <c r="F131" s="120"/>
      <c r="G131" s="120"/>
      <c r="H131" s="120"/>
      <c r="I131" s="120"/>
      <c r="L131" s="519">
        <f>SUBTOTAL(9,L132:O134)</f>
        <v>0</v>
      </c>
      <c r="M131" s="520"/>
      <c r="N131" s="520"/>
      <c r="O131" s="520"/>
      <c r="P131" s="519">
        <f>SUBTOTAL(9,P132:S134)</f>
        <v>1344522159</v>
      </c>
      <c r="Q131" s="520"/>
      <c r="R131" s="520"/>
      <c r="S131" s="520"/>
      <c r="T131" s="519">
        <f>SUBTOTAL(9,T132:W134)</f>
        <v>1236328245</v>
      </c>
      <c r="U131" s="520"/>
      <c r="V131" s="520"/>
      <c r="W131" s="520"/>
      <c r="X131" s="558">
        <f>SUBTOTAL(9,X132:AA134)</f>
        <v>0</v>
      </c>
      <c r="Y131" s="558"/>
      <c r="Z131" s="558"/>
      <c r="AA131" s="558"/>
      <c r="AB131" s="558">
        <f>SUBTOTAL(9,AB132:AE134)</f>
        <v>0</v>
      </c>
      <c r="AC131" s="558"/>
      <c r="AD131" s="558"/>
      <c r="AE131" s="558"/>
      <c r="AF131" s="558">
        <f>SUM(L131:AE131)</f>
        <v>2580850404</v>
      </c>
      <c r="AG131" s="558"/>
      <c r="AH131" s="558"/>
      <c r="AI131" s="558"/>
      <c r="AK131" s="59"/>
      <c r="AL131" s="59"/>
      <c r="AM131" s="96"/>
      <c r="AN131" s="92"/>
      <c r="AO131" s="92"/>
      <c r="AP131" s="92"/>
      <c r="AQ131" s="92"/>
      <c r="AR131" s="92"/>
      <c r="AS131" s="92"/>
      <c r="AT131" s="92"/>
      <c r="AU131" s="167"/>
      <c r="AV131" s="167"/>
      <c r="AW131" s="167"/>
      <c r="AX131" s="167"/>
      <c r="AY131" s="167"/>
      <c r="AZ131" s="167"/>
      <c r="BA131" s="167"/>
      <c r="BB131" s="167"/>
      <c r="BC131" s="167"/>
      <c r="BD131" s="167"/>
      <c r="BE131" s="167"/>
      <c r="BF131" s="167"/>
      <c r="BG131" s="167"/>
      <c r="BH131" s="167"/>
      <c r="BI131" s="167"/>
      <c r="BJ131" s="167"/>
      <c r="BK131" s="167"/>
      <c r="BL131" s="167"/>
      <c r="BM131" s="169"/>
      <c r="BN131" s="169"/>
      <c r="BO131" s="169"/>
      <c r="BP131" s="169"/>
      <c r="BQ131" s="169"/>
      <c r="BR131" s="169"/>
      <c r="BS131" s="169"/>
      <c r="BT131" s="169"/>
      <c r="BU131" s="157"/>
      <c r="BV131" s="71"/>
      <c r="BW131" s="71"/>
      <c r="BX131" s="68"/>
      <c r="BY131" s="68"/>
      <c r="BZ131" s="68"/>
      <c r="CA131" s="68"/>
      <c r="CB131" s="68"/>
      <c r="CC131" s="68"/>
      <c r="CD131" s="68"/>
      <c r="CE131" s="68"/>
      <c r="CF131" s="68"/>
      <c r="CG131" s="68"/>
      <c r="CH131" s="68"/>
      <c r="CI131" s="68"/>
      <c r="CJ131" s="68"/>
      <c r="CK131" s="68"/>
      <c r="CL131" s="68"/>
      <c r="CM131" s="68"/>
      <c r="CN131" s="68"/>
      <c r="CO131" s="68"/>
      <c r="CP131" s="68"/>
    </row>
    <row r="132" spans="1:94" s="66" customFormat="1" ht="19.5" customHeight="1">
      <c r="A132" s="59"/>
      <c r="B132" s="59"/>
      <c r="C132" s="127" t="s">
        <v>434</v>
      </c>
      <c r="D132" s="120"/>
      <c r="E132" s="120"/>
      <c r="F132" s="120"/>
      <c r="G132" s="120"/>
      <c r="H132" s="120"/>
      <c r="I132" s="120"/>
      <c r="L132" s="519"/>
      <c r="M132" s="520"/>
      <c r="N132" s="520"/>
      <c r="O132" s="520"/>
      <c r="P132" s="519">
        <v>1344522159</v>
      </c>
      <c r="Q132" s="563"/>
      <c r="R132" s="563"/>
      <c r="S132" s="563"/>
      <c r="T132" s="519">
        <v>1236328245</v>
      </c>
      <c r="U132" s="563"/>
      <c r="V132" s="563"/>
      <c r="W132" s="563"/>
      <c r="X132" s="558"/>
      <c r="Y132" s="558"/>
      <c r="Z132" s="558"/>
      <c r="AA132" s="558"/>
      <c r="AB132" s="558"/>
      <c r="AC132" s="558"/>
      <c r="AD132" s="558"/>
      <c r="AE132" s="558"/>
      <c r="AF132" s="558">
        <f>SUM(L132:AE132)</f>
        <v>2580850404</v>
      </c>
      <c r="AG132" s="558"/>
      <c r="AH132" s="558"/>
      <c r="AI132" s="558"/>
      <c r="AK132" s="59"/>
      <c r="AL132" s="59"/>
      <c r="AM132" s="96"/>
      <c r="AN132" s="92"/>
      <c r="AO132" s="92"/>
      <c r="AP132" s="92"/>
      <c r="AQ132" s="92"/>
      <c r="AR132" s="92"/>
      <c r="AS132" s="92"/>
      <c r="AT132" s="92"/>
      <c r="AU132" s="167"/>
      <c r="AV132" s="167"/>
      <c r="AW132" s="167"/>
      <c r="AX132" s="167"/>
      <c r="AY132" s="167"/>
      <c r="AZ132" s="167"/>
      <c r="BA132" s="167"/>
      <c r="BB132" s="167"/>
      <c r="BC132" s="167"/>
      <c r="BD132" s="167"/>
      <c r="BE132" s="167"/>
      <c r="BF132" s="167"/>
      <c r="BG132" s="167"/>
      <c r="BH132" s="167"/>
      <c r="BI132" s="167"/>
      <c r="BJ132" s="167"/>
      <c r="BK132" s="167"/>
      <c r="BL132" s="167"/>
      <c r="BM132" s="169"/>
      <c r="BN132" s="169"/>
      <c r="BO132" s="169"/>
      <c r="BP132" s="169"/>
      <c r="BQ132" s="169"/>
      <c r="BR132" s="169"/>
      <c r="BS132" s="169"/>
      <c r="BT132" s="169"/>
      <c r="BU132" s="157"/>
      <c r="BV132" s="71"/>
      <c r="BW132" s="71"/>
      <c r="BX132" s="68"/>
      <c r="BY132" s="68"/>
      <c r="BZ132" s="68"/>
      <c r="CA132" s="68"/>
      <c r="CB132" s="68"/>
      <c r="CC132" s="68"/>
      <c r="CD132" s="68"/>
      <c r="CE132" s="68"/>
      <c r="CF132" s="68"/>
      <c r="CG132" s="68"/>
      <c r="CH132" s="68"/>
      <c r="CI132" s="68"/>
      <c r="CJ132" s="68"/>
      <c r="CK132" s="68"/>
      <c r="CL132" s="68"/>
      <c r="CM132" s="68"/>
      <c r="CN132" s="68"/>
      <c r="CO132" s="68"/>
      <c r="CP132" s="68"/>
    </row>
    <row r="133" spans="1:94" s="66" customFormat="1" ht="19.5" customHeight="1">
      <c r="A133" s="59"/>
      <c r="B133" s="59"/>
      <c r="C133" s="127" t="s">
        <v>444</v>
      </c>
      <c r="D133" s="120"/>
      <c r="E133" s="120"/>
      <c r="F133" s="120"/>
      <c r="G133" s="120"/>
      <c r="H133" s="120"/>
      <c r="I133" s="120"/>
      <c r="L133" s="519"/>
      <c r="M133" s="520"/>
      <c r="N133" s="520"/>
      <c r="O133" s="520"/>
      <c r="P133" s="519"/>
      <c r="Q133" s="520"/>
      <c r="R133" s="520"/>
      <c r="S133" s="520"/>
      <c r="T133" s="519"/>
      <c r="U133" s="520"/>
      <c r="V133" s="520"/>
      <c r="W133" s="520"/>
      <c r="X133" s="558"/>
      <c r="Y133" s="558"/>
      <c r="Z133" s="558"/>
      <c r="AA133" s="558"/>
      <c r="AB133" s="558"/>
      <c r="AC133" s="558"/>
      <c r="AD133" s="558"/>
      <c r="AE133" s="558"/>
      <c r="AF133" s="558">
        <f>SUM(L133:AE133)</f>
        <v>0</v>
      </c>
      <c r="AG133" s="558"/>
      <c r="AH133" s="558"/>
      <c r="AI133" s="558"/>
      <c r="AK133" s="59"/>
      <c r="AL133" s="59"/>
      <c r="AM133" s="96"/>
      <c r="AN133" s="92"/>
      <c r="AO133" s="92"/>
      <c r="AP133" s="92"/>
      <c r="AQ133" s="92"/>
      <c r="AR133" s="92"/>
      <c r="AS133" s="92"/>
      <c r="AT133" s="92"/>
      <c r="AU133" s="167"/>
      <c r="AV133" s="167"/>
      <c r="AW133" s="167"/>
      <c r="AX133" s="167"/>
      <c r="AY133" s="167"/>
      <c r="AZ133" s="167"/>
      <c r="BA133" s="167"/>
      <c r="BB133" s="167"/>
      <c r="BC133" s="167"/>
      <c r="BD133" s="167"/>
      <c r="BE133" s="167"/>
      <c r="BF133" s="167"/>
      <c r="BG133" s="167"/>
      <c r="BH133" s="167"/>
      <c r="BI133" s="167"/>
      <c r="BJ133" s="167"/>
      <c r="BK133" s="167"/>
      <c r="BL133" s="167"/>
      <c r="BM133" s="169"/>
      <c r="BN133" s="169"/>
      <c r="BO133" s="169"/>
      <c r="BP133" s="169"/>
      <c r="BQ133" s="169"/>
      <c r="BR133" s="169"/>
      <c r="BS133" s="169"/>
      <c r="BT133" s="169"/>
      <c r="BU133" s="157"/>
      <c r="BV133" s="71"/>
      <c r="BW133" s="71"/>
      <c r="BX133" s="68"/>
      <c r="BY133" s="68"/>
      <c r="BZ133" s="68"/>
      <c r="CA133" s="68"/>
      <c r="CB133" s="68"/>
      <c r="CC133" s="68"/>
      <c r="CD133" s="68"/>
      <c r="CE133" s="68"/>
      <c r="CF133" s="68"/>
      <c r="CG133" s="68"/>
      <c r="CH133" s="68"/>
      <c r="CI133" s="68"/>
      <c r="CJ133" s="68"/>
      <c r="CK133" s="68"/>
      <c r="CL133" s="68"/>
      <c r="CM133" s="68"/>
      <c r="CN133" s="68"/>
      <c r="CO133" s="68"/>
      <c r="CP133" s="68"/>
    </row>
    <row r="134" spans="1:94" s="66" customFormat="1" ht="19.5" customHeight="1">
      <c r="A134" s="59"/>
      <c r="B134" s="59"/>
      <c r="C134" s="127" t="s">
        <v>435</v>
      </c>
      <c r="D134" s="120"/>
      <c r="E134" s="120"/>
      <c r="F134" s="120"/>
      <c r="G134" s="120"/>
      <c r="H134" s="120"/>
      <c r="I134" s="120"/>
      <c r="L134" s="519"/>
      <c r="M134" s="520"/>
      <c r="N134" s="520"/>
      <c r="O134" s="520"/>
      <c r="P134" s="519"/>
      <c r="Q134" s="520"/>
      <c r="R134" s="520"/>
      <c r="S134" s="520"/>
      <c r="T134" s="519"/>
      <c r="U134" s="520"/>
      <c r="V134" s="520"/>
      <c r="W134" s="520"/>
      <c r="X134" s="558"/>
      <c r="Y134" s="558"/>
      <c r="Z134" s="558"/>
      <c r="AA134" s="558"/>
      <c r="AB134" s="558"/>
      <c r="AC134" s="558"/>
      <c r="AD134" s="558"/>
      <c r="AE134" s="558"/>
      <c r="AF134" s="558">
        <f>SUM(L134:AE134)</f>
        <v>0</v>
      </c>
      <c r="AG134" s="558"/>
      <c r="AH134" s="558"/>
      <c r="AI134" s="558"/>
      <c r="AK134" s="59"/>
      <c r="AL134" s="59"/>
      <c r="AM134" s="96"/>
      <c r="AN134" s="92"/>
      <c r="AO134" s="92"/>
      <c r="AP134" s="92"/>
      <c r="AQ134" s="92"/>
      <c r="AR134" s="92"/>
      <c r="AS134" s="92"/>
      <c r="AT134" s="92"/>
      <c r="AU134" s="167"/>
      <c r="AV134" s="167"/>
      <c r="AW134" s="167"/>
      <c r="AX134" s="167"/>
      <c r="AY134" s="167"/>
      <c r="AZ134" s="167"/>
      <c r="BA134" s="167"/>
      <c r="BB134" s="167"/>
      <c r="BC134" s="167"/>
      <c r="BD134" s="167"/>
      <c r="BE134" s="167"/>
      <c r="BF134" s="167"/>
      <c r="BG134" s="167"/>
      <c r="BH134" s="167"/>
      <c r="BI134" s="167"/>
      <c r="BJ134" s="167"/>
      <c r="BK134" s="167"/>
      <c r="BL134" s="167"/>
      <c r="BM134" s="169"/>
      <c r="BN134" s="169"/>
      <c r="BO134" s="169"/>
      <c r="BP134" s="169"/>
      <c r="BQ134" s="169"/>
      <c r="BR134" s="169"/>
      <c r="BS134" s="169"/>
      <c r="BT134" s="169"/>
      <c r="BU134" s="157"/>
      <c r="BV134" s="71"/>
      <c r="BW134" s="71"/>
      <c r="BX134" s="68"/>
      <c r="BY134" s="68"/>
      <c r="BZ134" s="68"/>
      <c r="CA134" s="68"/>
      <c r="CB134" s="68"/>
      <c r="CC134" s="68"/>
      <c r="CD134" s="68"/>
      <c r="CE134" s="68"/>
      <c r="CF134" s="68"/>
      <c r="CG134" s="68"/>
      <c r="CH134" s="68"/>
      <c r="CI134" s="68"/>
      <c r="CJ134" s="68"/>
      <c r="CK134" s="68"/>
      <c r="CL134" s="68"/>
      <c r="CM134" s="68"/>
      <c r="CN134" s="68"/>
      <c r="CO134" s="68"/>
      <c r="CP134" s="68"/>
    </row>
    <row r="135" spans="1:94" s="66" customFormat="1" ht="19.5" customHeight="1">
      <c r="A135" s="59"/>
      <c r="B135" s="59"/>
      <c r="C135" s="148" t="s">
        <v>422</v>
      </c>
      <c r="D135" s="120"/>
      <c r="E135" s="120"/>
      <c r="F135" s="120"/>
      <c r="G135" s="120"/>
      <c r="H135" s="120"/>
      <c r="I135" s="120"/>
      <c r="L135" s="519">
        <f>SUM(L136:O137)</f>
        <v>0</v>
      </c>
      <c r="M135" s="520"/>
      <c r="N135" s="520"/>
      <c r="O135" s="520"/>
      <c r="P135" s="519">
        <f>SUM(P136:S137)</f>
        <v>0</v>
      </c>
      <c r="Q135" s="520">
        <f>SUBTOTAL(9,Q136:U137)</f>
        <v>0</v>
      </c>
      <c r="R135" s="520">
        <f>SUBTOTAL(9,R136:V137)</f>
        <v>0</v>
      </c>
      <c r="S135" s="520">
        <f>SUBTOTAL(9,S136:S137)</f>
        <v>0</v>
      </c>
      <c r="T135" s="519">
        <f>SUM(T136:W137)</f>
        <v>0</v>
      </c>
      <c r="U135" s="520">
        <f>SUBTOTAL(9,U136:X137)</f>
        <v>0</v>
      </c>
      <c r="V135" s="520">
        <f>SUBTOTAL(9,V136:Y137)</f>
        <v>0</v>
      </c>
      <c r="W135" s="520"/>
      <c r="X135" s="558">
        <f>SUM(X136:AA137)</f>
        <v>0</v>
      </c>
      <c r="Y135" s="558"/>
      <c r="Z135" s="558"/>
      <c r="AA135" s="558"/>
      <c r="AB135" s="558">
        <f>SUM(AB136:AE137)</f>
        <v>0</v>
      </c>
      <c r="AC135" s="558"/>
      <c r="AD135" s="558"/>
      <c r="AE135" s="558"/>
      <c r="AF135" s="558">
        <f>SUM(AF136:AI137)</f>
        <v>0</v>
      </c>
      <c r="AG135" s="558"/>
      <c r="AH135" s="558"/>
      <c r="AI135" s="558"/>
      <c r="AK135" s="59"/>
      <c r="AL135" s="59"/>
      <c r="AM135" s="96"/>
      <c r="AN135" s="92"/>
      <c r="AO135" s="92"/>
      <c r="AP135" s="92"/>
      <c r="AQ135" s="92"/>
      <c r="AR135" s="92"/>
      <c r="AS135" s="92"/>
      <c r="AT135" s="92"/>
      <c r="AU135" s="167"/>
      <c r="AV135" s="167"/>
      <c r="AW135" s="167"/>
      <c r="AX135" s="167"/>
      <c r="AY135" s="167"/>
      <c r="AZ135" s="167"/>
      <c r="BA135" s="167"/>
      <c r="BB135" s="167"/>
      <c r="BC135" s="167"/>
      <c r="BD135" s="167"/>
      <c r="BE135" s="167"/>
      <c r="BF135" s="167"/>
      <c r="BG135" s="167"/>
      <c r="BH135" s="167"/>
      <c r="BI135" s="167"/>
      <c r="BJ135" s="167"/>
      <c r="BK135" s="167"/>
      <c r="BL135" s="167"/>
      <c r="BM135" s="169"/>
      <c r="BN135" s="169"/>
      <c r="BO135" s="169"/>
      <c r="BP135" s="169"/>
      <c r="BQ135" s="169"/>
      <c r="BR135" s="169"/>
      <c r="BS135" s="169"/>
      <c r="BT135" s="169"/>
      <c r="BU135" s="157"/>
      <c r="BV135" s="71"/>
      <c r="BW135" s="71"/>
      <c r="BX135" s="68"/>
      <c r="BY135" s="68"/>
      <c r="BZ135" s="68"/>
      <c r="CA135" s="68"/>
      <c r="CB135" s="68"/>
      <c r="CC135" s="68"/>
      <c r="CD135" s="68"/>
      <c r="CE135" s="68"/>
      <c r="CF135" s="68"/>
      <c r="CG135" s="68"/>
      <c r="CH135" s="68"/>
      <c r="CI135" s="68"/>
      <c r="CJ135" s="68"/>
      <c r="CK135" s="68"/>
      <c r="CL135" s="68"/>
      <c r="CM135" s="68"/>
      <c r="CN135" s="68"/>
      <c r="CO135" s="68"/>
      <c r="CP135" s="68"/>
    </row>
    <row r="136" spans="1:94" s="66" customFormat="1" ht="19.5" customHeight="1">
      <c r="A136" s="59"/>
      <c r="B136" s="59"/>
      <c r="C136" s="127" t="s">
        <v>445</v>
      </c>
      <c r="D136" s="128"/>
      <c r="E136" s="128"/>
      <c r="F136" s="128"/>
      <c r="G136" s="128"/>
      <c r="H136" s="128"/>
      <c r="I136" s="128"/>
      <c r="J136" s="87"/>
      <c r="K136" s="87"/>
      <c r="L136" s="519"/>
      <c r="M136" s="520"/>
      <c r="N136" s="520"/>
      <c r="O136" s="520"/>
      <c r="P136" s="519"/>
      <c r="Q136" s="520"/>
      <c r="R136" s="520"/>
      <c r="S136" s="520"/>
      <c r="T136" s="519"/>
      <c r="U136" s="520"/>
      <c r="V136" s="520"/>
      <c r="W136" s="520"/>
      <c r="X136" s="558"/>
      <c r="Y136" s="558"/>
      <c r="Z136" s="558"/>
      <c r="AA136" s="558"/>
      <c r="AB136" s="558"/>
      <c r="AC136" s="558"/>
      <c r="AD136" s="558"/>
      <c r="AE136" s="558"/>
      <c r="AF136" s="558"/>
      <c r="AG136" s="558"/>
      <c r="AH136" s="558"/>
      <c r="AI136" s="558"/>
      <c r="AK136" s="59"/>
      <c r="AL136" s="59"/>
      <c r="AM136" s="96"/>
      <c r="AN136" s="92"/>
      <c r="AO136" s="92"/>
      <c r="AP136" s="92"/>
      <c r="AQ136" s="92"/>
      <c r="AR136" s="92"/>
      <c r="AS136" s="92"/>
      <c r="AT136" s="92"/>
      <c r="AU136" s="167"/>
      <c r="AV136" s="167"/>
      <c r="AW136" s="167"/>
      <c r="AX136" s="167"/>
      <c r="AY136" s="167"/>
      <c r="AZ136" s="167"/>
      <c r="BA136" s="167"/>
      <c r="BB136" s="167"/>
      <c r="BC136" s="167"/>
      <c r="BD136" s="167"/>
      <c r="BE136" s="167"/>
      <c r="BF136" s="167"/>
      <c r="BG136" s="167"/>
      <c r="BH136" s="167"/>
      <c r="BI136" s="167"/>
      <c r="BJ136" s="167"/>
      <c r="BK136" s="167"/>
      <c r="BL136" s="167"/>
      <c r="BM136" s="169"/>
      <c r="BN136" s="169"/>
      <c r="BO136" s="169"/>
      <c r="BP136" s="169"/>
      <c r="BQ136" s="169"/>
      <c r="BR136" s="169"/>
      <c r="BS136" s="169"/>
      <c r="BT136" s="169"/>
      <c r="BU136" s="157"/>
      <c r="BV136" s="71"/>
      <c r="BW136" s="71"/>
      <c r="BX136" s="68"/>
      <c r="BY136" s="68"/>
      <c r="BZ136" s="68"/>
      <c r="CA136" s="68"/>
      <c r="CB136" s="68"/>
      <c r="CC136" s="68"/>
      <c r="CD136" s="68"/>
      <c r="CE136" s="68"/>
      <c r="CF136" s="68"/>
      <c r="CG136" s="68"/>
      <c r="CH136" s="68"/>
      <c r="CI136" s="68"/>
      <c r="CJ136" s="68"/>
      <c r="CK136" s="68"/>
      <c r="CL136" s="68"/>
      <c r="CM136" s="68"/>
      <c r="CN136" s="68"/>
      <c r="CO136" s="68"/>
      <c r="CP136" s="68"/>
    </row>
    <row r="137" spans="1:94" s="66" customFormat="1" ht="19.5" customHeight="1">
      <c r="A137" s="59"/>
      <c r="B137" s="59"/>
      <c r="C137" s="127" t="s">
        <v>427</v>
      </c>
      <c r="D137" s="128"/>
      <c r="E137" s="128"/>
      <c r="F137" s="128"/>
      <c r="G137" s="128"/>
      <c r="H137" s="128"/>
      <c r="I137" s="128"/>
      <c r="J137" s="87"/>
      <c r="K137" s="87"/>
      <c r="L137" s="519"/>
      <c r="M137" s="520"/>
      <c r="N137" s="520"/>
      <c r="O137" s="520"/>
      <c r="P137" s="519"/>
      <c r="Q137" s="520"/>
      <c r="R137" s="520"/>
      <c r="S137" s="520"/>
      <c r="T137" s="519"/>
      <c r="U137" s="520"/>
      <c r="V137" s="520"/>
      <c r="W137" s="520"/>
      <c r="X137" s="558"/>
      <c r="Y137" s="558"/>
      <c r="Z137" s="558"/>
      <c r="AA137" s="558"/>
      <c r="AB137" s="558"/>
      <c r="AC137" s="558"/>
      <c r="AD137" s="558"/>
      <c r="AE137" s="558"/>
      <c r="AF137" s="558">
        <f>SUM(L137:AE137)</f>
        <v>0</v>
      </c>
      <c r="AG137" s="558"/>
      <c r="AH137" s="558"/>
      <c r="AI137" s="558"/>
      <c r="AK137" s="59"/>
      <c r="AL137" s="59"/>
      <c r="AM137" s="96"/>
      <c r="AN137" s="92"/>
      <c r="AO137" s="92"/>
      <c r="AP137" s="92"/>
      <c r="AQ137" s="92"/>
      <c r="AR137" s="92"/>
      <c r="AS137" s="92"/>
      <c r="AT137" s="92"/>
      <c r="AU137" s="167"/>
      <c r="AV137" s="167"/>
      <c r="AW137" s="167"/>
      <c r="AX137" s="167"/>
      <c r="AY137" s="167"/>
      <c r="AZ137" s="167"/>
      <c r="BA137" s="167"/>
      <c r="BB137" s="167"/>
      <c r="BC137" s="167"/>
      <c r="BD137" s="167"/>
      <c r="BE137" s="167"/>
      <c r="BF137" s="167"/>
      <c r="BG137" s="167"/>
      <c r="BH137" s="167"/>
      <c r="BI137" s="167"/>
      <c r="BJ137" s="167"/>
      <c r="BK137" s="167"/>
      <c r="BL137" s="167"/>
      <c r="BM137" s="169"/>
      <c r="BN137" s="169"/>
      <c r="BO137" s="169"/>
      <c r="BP137" s="169"/>
      <c r="BQ137" s="169"/>
      <c r="BR137" s="169"/>
      <c r="BS137" s="169"/>
      <c r="BT137" s="169"/>
      <c r="BU137" s="157"/>
      <c r="BV137" s="71"/>
      <c r="BW137" s="71"/>
      <c r="BX137" s="68"/>
      <c r="BY137" s="68"/>
      <c r="BZ137" s="68"/>
      <c r="CA137" s="68"/>
      <c r="CB137" s="68"/>
      <c r="CC137" s="68"/>
      <c r="CD137" s="68"/>
      <c r="CE137" s="68"/>
      <c r="CF137" s="68"/>
      <c r="CG137" s="68"/>
      <c r="CH137" s="68"/>
      <c r="CI137" s="68"/>
      <c r="CJ137" s="68"/>
      <c r="CK137" s="68"/>
      <c r="CL137" s="68"/>
      <c r="CM137" s="68"/>
      <c r="CN137" s="68"/>
      <c r="CO137" s="68"/>
      <c r="CP137" s="68"/>
    </row>
    <row r="138" spans="1:94" s="66" customFormat="1" ht="19.5" customHeight="1">
      <c r="A138" s="59"/>
      <c r="B138" s="59"/>
      <c r="C138" s="148" t="s">
        <v>429</v>
      </c>
      <c r="D138" s="120"/>
      <c r="E138" s="120"/>
      <c r="F138" s="120"/>
      <c r="G138" s="120"/>
      <c r="H138" s="120"/>
      <c r="I138" s="120"/>
      <c r="L138" s="519">
        <f>L130+L131-L135</f>
        <v>0</v>
      </c>
      <c r="M138" s="520"/>
      <c r="N138" s="520"/>
      <c r="O138" s="520"/>
      <c r="P138" s="519">
        <f>P130+P131-P135</f>
        <v>5888241489</v>
      </c>
      <c r="Q138" s="520"/>
      <c r="R138" s="520"/>
      <c r="S138" s="520"/>
      <c r="T138" s="519">
        <f>T130+T131-T135</f>
        <v>7293539848</v>
      </c>
      <c r="U138" s="520"/>
      <c r="V138" s="520"/>
      <c r="W138" s="520"/>
      <c r="X138" s="558">
        <f>X130+X131-X135</f>
        <v>0</v>
      </c>
      <c r="Y138" s="558"/>
      <c r="Z138" s="558"/>
      <c r="AA138" s="558"/>
      <c r="AB138" s="558">
        <f>AB130+AB131-AB135</f>
        <v>0</v>
      </c>
      <c r="AC138" s="558"/>
      <c r="AD138" s="558"/>
      <c r="AE138" s="558"/>
      <c r="AF138" s="642">
        <f>AF130+AF131-AF135</f>
        <v>13181781337</v>
      </c>
      <c r="AG138" s="642"/>
      <c r="AH138" s="642"/>
      <c r="AI138" s="642"/>
      <c r="AK138" s="59"/>
      <c r="AL138" s="59"/>
      <c r="AM138" s="96"/>
      <c r="AN138" s="92"/>
      <c r="AO138" s="92"/>
      <c r="AP138" s="92"/>
      <c r="AQ138" s="92"/>
      <c r="AR138" s="92"/>
      <c r="AS138" s="92"/>
      <c r="AT138" s="92"/>
      <c r="AU138" s="167"/>
      <c r="AV138" s="167"/>
      <c r="AW138" s="167"/>
      <c r="AX138" s="167"/>
      <c r="AY138" s="167"/>
      <c r="AZ138" s="167"/>
      <c r="BA138" s="167"/>
      <c r="BB138" s="167"/>
      <c r="BC138" s="167"/>
      <c r="BD138" s="167"/>
      <c r="BE138" s="167"/>
      <c r="BF138" s="167"/>
      <c r="BG138" s="167"/>
      <c r="BH138" s="167"/>
      <c r="BI138" s="167"/>
      <c r="BJ138" s="167"/>
      <c r="BK138" s="167"/>
      <c r="BL138" s="167"/>
      <c r="BM138" s="169"/>
      <c r="BN138" s="169"/>
      <c r="BO138" s="169"/>
      <c r="BP138" s="169"/>
      <c r="BQ138" s="169"/>
      <c r="BR138" s="169"/>
      <c r="BS138" s="169"/>
      <c r="BT138" s="169"/>
      <c r="BU138" s="157">
        <f>-'[4]lien ket'!F82</f>
        <v>12321497869</v>
      </c>
      <c r="BV138" s="152">
        <f>AF138-BU138</f>
        <v>860283468</v>
      </c>
      <c r="BW138" s="71"/>
      <c r="BX138" s="68"/>
      <c r="BY138" s="68"/>
      <c r="BZ138" s="68"/>
      <c r="CA138" s="68"/>
      <c r="CB138" s="68"/>
      <c r="CC138" s="68"/>
      <c r="CD138" s="68"/>
      <c r="CE138" s="68"/>
      <c r="CF138" s="68"/>
      <c r="CG138" s="68"/>
      <c r="CH138" s="68"/>
      <c r="CI138" s="68"/>
      <c r="CJ138" s="68"/>
      <c r="CK138" s="68"/>
      <c r="CL138" s="68"/>
      <c r="CM138" s="68"/>
      <c r="CN138" s="68"/>
      <c r="CO138" s="68"/>
      <c r="CP138" s="68"/>
    </row>
    <row r="139" spans="1:94" s="66" customFormat="1" ht="19.5" customHeight="1">
      <c r="A139" s="59"/>
      <c r="B139" s="59"/>
      <c r="C139" s="106" t="s">
        <v>437</v>
      </c>
      <c r="D139" s="137"/>
      <c r="E139" s="137"/>
      <c r="F139" s="137"/>
      <c r="G139" s="137"/>
      <c r="H139" s="137"/>
      <c r="I139" s="137"/>
      <c r="J139" s="138"/>
      <c r="K139" s="139"/>
      <c r="L139" s="645"/>
      <c r="M139" s="646"/>
      <c r="N139" s="646"/>
      <c r="O139" s="646"/>
      <c r="P139" s="645"/>
      <c r="Q139" s="646"/>
      <c r="R139" s="646"/>
      <c r="S139" s="646"/>
      <c r="T139" s="645"/>
      <c r="U139" s="646"/>
      <c r="V139" s="646"/>
      <c r="W139" s="646"/>
      <c r="X139" s="643"/>
      <c r="Y139" s="643"/>
      <c r="Z139" s="643"/>
      <c r="AA139" s="643"/>
      <c r="AB139" s="643"/>
      <c r="AC139" s="643"/>
      <c r="AD139" s="643"/>
      <c r="AE139" s="643"/>
      <c r="AF139" s="643"/>
      <c r="AG139" s="643"/>
      <c r="AH139" s="643"/>
      <c r="AI139" s="643"/>
      <c r="AK139" s="59"/>
      <c r="AL139" s="59"/>
      <c r="AM139" s="96"/>
      <c r="AN139" s="92"/>
      <c r="AO139" s="92"/>
      <c r="AP139" s="92"/>
      <c r="AQ139" s="92"/>
      <c r="AR139" s="92"/>
      <c r="AS139" s="92"/>
      <c r="AT139" s="92"/>
      <c r="AU139" s="167"/>
      <c r="AV139" s="167"/>
      <c r="AW139" s="167"/>
      <c r="AX139" s="167"/>
      <c r="AY139" s="167"/>
      <c r="AZ139" s="167"/>
      <c r="BA139" s="167"/>
      <c r="BB139" s="167"/>
      <c r="BC139" s="167"/>
      <c r="BD139" s="167"/>
      <c r="BE139" s="167"/>
      <c r="BF139" s="167"/>
      <c r="BG139" s="167"/>
      <c r="BH139" s="167"/>
      <c r="BI139" s="167"/>
      <c r="BJ139" s="167"/>
      <c r="BK139" s="167"/>
      <c r="BL139" s="167"/>
      <c r="BM139" s="169"/>
      <c r="BN139" s="169"/>
      <c r="BO139" s="169"/>
      <c r="BP139" s="169"/>
      <c r="BQ139" s="169"/>
      <c r="BR139" s="169"/>
      <c r="BS139" s="169"/>
      <c r="BT139" s="169"/>
      <c r="BU139" s="157"/>
      <c r="BV139" s="71"/>
      <c r="BW139" s="71"/>
      <c r="BX139" s="68"/>
      <c r="BY139" s="68"/>
      <c r="BZ139" s="68"/>
      <c r="CA139" s="68"/>
      <c r="CB139" s="68"/>
      <c r="CC139" s="68"/>
      <c r="CD139" s="68"/>
      <c r="CE139" s="68"/>
      <c r="CF139" s="68"/>
      <c r="CG139" s="68"/>
      <c r="CH139" s="68"/>
      <c r="CI139" s="68"/>
      <c r="CJ139" s="68"/>
      <c r="CK139" s="68"/>
      <c r="CL139" s="68"/>
      <c r="CM139" s="68"/>
      <c r="CN139" s="68"/>
      <c r="CO139" s="68"/>
      <c r="CP139" s="68"/>
    </row>
    <row r="140" spans="1:94" s="66" customFormat="1" ht="19.5" customHeight="1">
      <c r="A140" s="59"/>
      <c r="B140" s="59"/>
      <c r="C140" s="119" t="s">
        <v>439</v>
      </c>
      <c r="D140" s="120"/>
      <c r="E140" s="120"/>
      <c r="F140" s="120"/>
      <c r="G140" s="120"/>
      <c r="H140" s="120"/>
      <c r="I140" s="120"/>
      <c r="J140" s="99"/>
      <c r="K140" s="99"/>
      <c r="L140" s="523">
        <f>L120-L130</f>
        <v>0</v>
      </c>
      <c r="M140" s="524"/>
      <c r="N140" s="524"/>
      <c r="O140" s="524"/>
      <c r="P140" s="523">
        <f>P120-P130</f>
        <v>9823588292</v>
      </c>
      <c r="Q140" s="524"/>
      <c r="R140" s="524"/>
      <c r="S140" s="524" t="e">
        <f>#REF!-S130</f>
        <v>#REF!</v>
      </c>
      <c r="T140" s="523">
        <f>T120-T130</f>
        <v>4018964167</v>
      </c>
      <c r="U140" s="524"/>
      <c r="V140" s="524"/>
      <c r="W140" s="524" t="e">
        <f>#REF!-W130</f>
        <v>#REF!</v>
      </c>
      <c r="X140" s="644">
        <f>X120-X130</f>
        <v>0</v>
      </c>
      <c r="Y140" s="644"/>
      <c r="Z140" s="644"/>
      <c r="AA140" s="644"/>
      <c r="AB140" s="644">
        <f>AB120-AB130</f>
        <v>0</v>
      </c>
      <c r="AC140" s="644"/>
      <c r="AD140" s="644"/>
      <c r="AE140" s="644"/>
      <c r="AF140" s="644">
        <f>AF120-AF130</f>
        <v>13842552459</v>
      </c>
      <c r="AG140" s="644"/>
      <c r="AH140" s="644"/>
      <c r="AI140" s="644"/>
      <c r="AK140" s="59"/>
      <c r="AL140" s="59"/>
      <c r="AM140" s="96"/>
      <c r="AN140" s="92"/>
      <c r="AO140" s="92"/>
      <c r="AP140" s="92"/>
      <c r="AQ140" s="92"/>
      <c r="AR140" s="92"/>
      <c r="AS140" s="92"/>
      <c r="AT140" s="92"/>
      <c r="AU140" s="167"/>
      <c r="AV140" s="167"/>
      <c r="AW140" s="167"/>
      <c r="AX140" s="167"/>
      <c r="AY140" s="167"/>
      <c r="AZ140" s="167"/>
      <c r="BA140" s="167"/>
      <c r="BB140" s="167"/>
      <c r="BC140" s="167"/>
      <c r="BD140" s="167"/>
      <c r="BE140" s="167"/>
      <c r="BF140" s="167"/>
      <c r="BG140" s="167"/>
      <c r="BH140" s="167"/>
      <c r="BI140" s="167"/>
      <c r="BJ140" s="167"/>
      <c r="BK140" s="167"/>
      <c r="BL140" s="167"/>
      <c r="BM140" s="169"/>
      <c r="BN140" s="169"/>
      <c r="BO140" s="169"/>
      <c r="BP140" s="169"/>
      <c r="BQ140" s="169"/>
      <c r="BR140" s="169"/>
      <c r="BS140" s="169"/>
      <c r="BT140" s="169"/>
      <c r="BU140" s="157">
        <f>'[4]lien ket'!J80</f>
        <v>13842552459</v>
      </c>
      <c r="BV140" s="152">
        <f>AF140-BU140</f>
        <v>0</v>
      </c>
      <c r="BW140" s="71"/>
      <c r="BX140" s="68"/>
      <c r="BY140" s="68"/>
      <c r="BZ140" s="68"/>
      <c r="CA140" s="68"/>
      <c r="CB140" s="68"/>
      <c r="CC140" s="68"/>
      <c r="CD140" s="68"/>
      <c r="CE140" s="68"/>
      <c r="CF140" s="68"/>
      <c r="CG140" s="68"/>
      <c r="CH140" s="68"/>
      <c r="CI140" s="68"/>
      <c r="CJ140" s="68"/>
      <c r="CK140" s="68"/>
      <c r="CL140" s="68"/>
      <c r="CM140" s="68"/>
      <c r="CN140" s="68"/>
      <c r="CO140" s="68"/>
      <c r="CP140" s="68"/>
    </row>
    <row r="141" spans="1:94" s="66" customFormat="1" ht="19.5" customHeight="1">
      <c r="A141" s="59"/>
      <c r="B141" s="59"/>
      <c r="C141" s="158" t="s">
        <v>441</v>
      </c>
      <c r="D141" s="102"/>
      <c r="E141" s="102"/>
      <c r="F141" s="102"/>
      <c r="G141" s="102"/>
      <c r="H141" s="102"/>
      <c r="I141" s="102"/>
      <c r="J141" s="103"/>
      <c r="K141" s="103"/>
      <c r="L141" s="647">
        <f>L128-L138</f>
        <v>0</v>
      </c>
      <c r="M141" s="648"/>
      <c r="N141" s="648"/>
      <c r="O141" s="648"/>
      <c r="P141" s="647">
        <f>P128-P138</f>
        <v>8479066133</v>
      </c>
      <c r="Q141" s="648"/>
      <c r="R141" s="648"/>
      <c r="S141" s="648" t="e">
        <f>S128-S138</f>
        <v>#REF!</v>
      </c>
      <c r="T141" s="647">
        <f>T128-T138</f>
        <v>2782635922</v>
      </c>
      <c r="U141" s="648"/>
      <c r="V141" s="648"/>
      <c r="W141" s="648" t="e">
        <f>W128-W138</f>
        <v>#REF!</v>
      </c>
      <c r="X141" s="649">
        <f>X128-X138</f>
        <v>0</v>
      </c>
      <c r="Y141" s="649"/>
      <c r="Z141" s="649"/>
      <c r="AA141" s="649"/>
      <c r="AB141" s="649">
        <f>AB128-AB138</f>
        <v>0</v>
      </c>
      <c r="AC141" s="649"/>
      <c r="AD141" s="649"/>
      <c r="AE141" s="649"/>
      <c r="AF141" s="649">
        <f>AF128-AF138</f>
        <v>11261702055</v>
      </c>
      <c r="AG141" s="649"/>
      <c r="AH141" s="649"/>
      <c r="AI141" s="649"/>
      <c r="AK141" s="59"/>
      <c r="AL141" s="59"/>
      <c r="AM141" s="96"/>
      <c r="AN141" s="92"/>
      <c r="AO141" s="92"/>
      <c r="AP141" s="92"/>
      <c r="AQ141" s="92"/>
      <c r="AR141" s="92"/>
      <c r="AS141" s="92"/>
      <c r="AT141" s="92"/>
      <c r="AU141" s="167"/>
      <c r="AV141" s="167"/>
      <c r="AW141" s="167"/>
      <c r="AX141" s="167"/>
      <c r="AY141" s="167"/>
      <c r="AZ141" s="167"/>
      <c r="BA141" s="167"/>
      <c r="BB141" s="167"/>
      <c r="BC141" s="167"/>
      <c r="BD141" s="167"/>
      <c r="BE141" s="167"/>
      <c r="BF141" s="167"/>
      <c r="BG141" s="167"/>
      <c r="BH141" s="167"/>
      <c r="BI141" s="167"/>
      <c r="BJ141" s="167"/>
      <c r="BK141" s="167"/>
      <c r="BL141" s="167"/>
      <c r="BM141" s="169"/>
      <c r="BN141" s="169"/>
      <c r="BO141" s="169"/>
      <c r="BP141" s="169"/>
      <c r="BQ141" s="169"/>
      <c r="BR141" s="169"/>
      <c r="BS141" s="169"/>
      <c r="BT141" s="169"/>
      <c r="BU141" s="157">
        <f>'[4]lien ket'!F80</f>
        <v>12121985523</v>
      </c>
      <c r="BV141" s="152">
        <f>AF141-BU141</f>
        <v>-860283468</v>
      </c>
      <c r="BW141" s="71"/>
      <c r="BX141" s="68"/>
      <c r="BY141" s="68"/>
      <c r="BZ141" s="68"/>
      <c r="CA141" s="68"/>
      <c r="CB141" s="68"/>
      <c r="CC141" s="68"/>
      <c r="CD141" s="68"/>
      <c r="CE141" s="68"/>
      <c r="CF141" s="68"/>
      <c r="CG141" s="68"/>
      <c r="CH141" s="68"/>
      <c r="CI141" s="68"/>
      <c r="CJ141" s="68"/>
      <c r="CK141" s="68"/>
      <c r="CL141" s="68"/>
      <c r="CM141" s="68"/>
      <c r="CN141" s="68"/>
      <c r="CO141" s="68"/>
      <c r="CP141" s="68"/>
    </row>
    <row r="142" spans="1:94" s="66" customFormat="1" ht="19.5" customHeight="1">
      <c r="A142" s="59"/>
      <c r="B142" s="59"/>
      <c r="C142" s="96"/>
      <c r="D142" s="92"/>
      <c r="E142" s="92"/>
      <c r="F142" s="92"/>
      <c r="G142" s="92"/>
      <c r="H142" s="92"/>
      <c r="I142" s="92"/>
      <c r="J142" s="92"/>
      <c r="K142" s="167"/>
      <c r="L142" s="167"/>
      <c r="M142" s="167"/>
      <c r="N142" s="167"/>
      <c r="O142" s="167"/>
      <c r="P142" s="167"/>
      <c r="Q142" s="167"/>
      <c r="R142" s="167"/>
      <c r="S142" s="167"/>
      <c r="T142" s="167"/>
      <c r="U142" s="167"/>
      <c r="V142" s="167"/>
      <c r="W142" s="168"/>
      <c r="X142" s="168"/>
      <c r="Y142" s="168"/>
      <c r="Z142" s="168"/>
      <c r="AA142" s="168"/>
      <c r="AB142" s="168"/>
      <c r="AC142" s="168"/>
      <c r="AD142" s="168"/>
      <c r="AE142" s="168"/>
      <c r="AF142" s="168"/>
      <c r="AG142" s="168"/>
      <c r="AH142" s="168"/>
      <c r="AI142" s="168"/>
      <c r="AK142" s="59"/>
      <c r="AL142" s="59"/>
      <c r="AM142" s="96"/>
      <c r="AN142" s="92"/>
      <c r="AO142" s="92"/>
      <c r="AP142" s="92"/>
      <c r="AQ142" s="92"/>
      <c r="AR142" s="92"/>
      <c r="AS142" s="92"/>
      <c r="AT142" s="92"/>
      <c r="AU142" s="167"/>
      <c r="AV142" s="167"/>
      <c r="AW142" s="167"/>
      <c r="AX142" s="167"/>
      <c r="AY142" s="167"/>
      <c r="AZ142" s="167"/>
      <c r="BA142" s="167"/>
      <c r="BB142" s="167"/>
      <c r="BC142" s="167"/>
      <c r="BD142" s="167"/>
      <c r="BE142" s="167"/>
      <c r="BF142" s="167"/>
      <c r="BG142" s="167"/>
      <c r="BH142" s="167"/>
      <c r="BI142" s="167"/>
      <c r="BJ142" s="167"/>
      <c r="BK142" s="167"/>
      <c r="BL142" s="167"/>
      <c r="BM142" s="169"/>
      <c r="BN142" s="169"/>
      <c r="BO142" s="169"/>
      <c r="BP142" s="169"/>
      <c r="BQ142" s="169"/>
      <c r="BR142" s="169"/>
      <c r="BS142" s="169"/>
      <c r="BT142" s="169"/>
      <c r="BU142" s="157"/>
      <c r="BV142" s="71"/>
      <c r="BW142" s="71"/>
      <c r="BX142" s="68"/>
      <c r="BY142" s="68"/>
      <c r="BZ142" s="68"/>
      <c r="CA142" s="68"/>
      <c r="CB142" s="68"/>
      <c r="CC142" s="68"/>
      <c r="CD142" s="68"/>
      <c r="CE142" s="68"/>
      <c r="CF142" s="68"/>
      <c r="CG142" s="68"/>
      <c r="CH142" s="68"/>
      <c r="CI142" s="68"/>
      <c r="CJ142" s="68"/>
      <c r="CK142" s="68"/>
      <c r="CL142" s="68"/>
      <c r="CM142" s="68"/>
      <c r="CN142" s="68"/>
      <c r="CO142" s="68"/>
      <c r="CP142" s="68"/>
    </row>
    <row r="143" spans="1:94" s="66" customFormat="1" ht="19.5" customHeight="1">
      <c r="A143" s="62">
        <v>8</v>
      </c>
      <c r="B143" s="59" t="s">
        <v>348</v>
      </c>
      <c r="C143" s="96" t="s">
        <v>447</v>
      </c>
      <c r="D143" s="92"/>
      <c r="E143" s="92"/>
      <c r="F143" s="92"/>
      <c r="G143" s="92"/>
      <c r="H143" s="92"/>
      <c r="I143" s="92"/>
      <c r="J143" s="92"/>
      <c r="K143" s="92"/>
      <c r="L143" s="92"/>
      <c r="M143" s="92"/>
      <c r="N143" s="92"/>
      <c r="O143" s="92"/>
      <c r="P143" s="92"/>
      <c r="Q143" s="92"/>
      <c r="R143" s="92"/>
      <c r="S143" s="92"/>
      <c r="T143" s="92"/>
      <c r="U143" s="92"/>
      <c r="V143" s="92"/>
      <c r="W143" s="68"/>
      <c r="X143" s="68"/>
      <c r="Y143" s="68"/>
      <c r="Z143" s="68"/>
      <c r="AA143" s="68"/>
      <c r="AB143" s="68"/>
      <c r="AC143" s="68"/>
      <c r="AD143" s="68"/>
      <c r="AE143" s="68"/>
      <c r="AF143" s="68"/>
      <c r="AG143" s="68"/>
      <c r="AH143" s="68"/>
      <c r="AI143" s="68"/>
      <c r="AK143" s="59">
        <v>8</v>
      </c>
      <c r="AL143" s="59" t="s">
        <v>348</v>
      </c>
      <c r="AM143" s="96" t="s">
        <v>448</v>
      </c>
      <c r="AN143" s="92"/>
      <c r="AO143" s="92"/>
      <c r="AP143" s="92"/>
      <c r="AQ143" s="92"/>
      <c r="AR143" s="92"/>
      <c r="AS143" s="92"/>
      <c r="AT143" s="92"/>
      <c r="AU143" s="92"/>
      <c r="AV143" s="92"/>
      <c r="AW143" s="92"/>
      <c r="AX143" s="92"/>
      <c r="AY143" s="92"/>
      <c r="AZ143" s="92"/>
      <c r="BA143" s="92"/>
      <c r="BB143" s="92"/>
      <c r="BC143" s="92"/>
      <c r="BD143" s="92"/>
      <c r="BE143" s="92"/>
      <c r="BF143" s="92"/>
      <c r="BG143" s="92"/>
      <c r="BH143" s="92"/>
      <c r="BI143" s="92"/>
      <c r="BJ143" s="92"/>
      <c r="BK143" s="92"/>
      <c r="BL143" s="92"/>
      <c r="BU143" s="157"/>
      <c r="BV143" s="71"/>
      <c r="BW143" s="71"/>
      <c r="BX143" s="68"/>
      <c r="BY143" s="68"/>
      <c r="BZ143" s="68"/>
      <c r="CA143" s="68"/>
      <c r="CB143" s="68"/>
      <c r="CC143" s="68"/>
      <c r="CD143" s="68"/>
      <c r="CE143" s="68"/>
      <c r="CF143" s="68"/>
      <c r="CG143" s="68"/>
      <c r="CH143" s="68"/>
      <c r="CI143" s="68"/>
      <c r="CJ143" s="68"/>
      <c r="CK143" s="68"/>
      <c r="CL143" s="68"/>
      <c r="CM143" s="68"/>
      <c r="CN143" s="68"/>
      <c r="CO143" s="68"/>
      <c r="CP143" s="68"/>
    </row>
    <row r="144" spans="1:94" s="66" customFormat="1" ht="19.5" customHeight="1">
      <c r="A144" s="59"/>
      <c r="B144" s="59"/>
      <c r="C144" s="96"/>
      <c r="D144" s="92"/>
      <c r="E144" s="92"/>
      <c r="F144" s="92"/>
      <c r="G144" s="92"/>
      <c r="H144" s="92"/>
      <c r="I144" s="92"/>
      <c r="J144" s="92"/>
      <c r="K144" s="92"/>
      <c r="L144" s="92"/>
      <c r="M144" s="92"/>
      <c r="N144" s="92"/>
      <c r="O144" s="92"/>
      <c r="P144" s="92"/>
      <c r="Q144" s="92"/>
      <c r="R144" s="92"/>
      <c r="S144" s="92"/>
      <c r="T144" s="92"/>
      <c r="U144" s="92"/>
      <c r="V144" s="92"/>
      <c r="W144" s="68"/>
      <c r="X144" s="68"/>
      <c r="Y144" s="68"/>
      <c r="Z144" s="68"/>
      <c r="AA144" s="68"/>
      <c r="AB144" s="68"/>
      <c r="AC144" s="68"/>
      <c r="AD144" s="68"/>
      <c r="AE144" s="68"/>
      <c r="AF144" s="68"/>
      <c r="AG144" s="68"/>
      <c r="AH144" s="68"/>
      <c r="AI144" s="68"/>
      <c r="AK144" s="59"/>
      <c r="AL144" s="59"/>
      <c r="AM144" s="96"/>
      <c r="AN144" s="92"/>
      <c r="AO144" s="92"/>
      <c r="AP144" s="92"/>
      <c r="AQ144" s="92"/>
      <c r="AR144" s="92"/>
      <c r="AS144" s="92"/>
      <c r="AT144" s="92"/>
      <c r="AU144" s="92"/>
      <c r="AV144" s="92"/>
      <c r="AW144" s="92"/>
      <c r="AX144" s="92"/>
      <c r="AY144" s="92"/>
      <c r="AZ144" s="92"/>
      <c r="BA144" s="92"/>
      <c r="BB144" s="92"/>
      <c r="BC144" s="92"/>
      <c r="BD144" s="92"/>
      <c r="BE144" s="92"/>
      <c r="BF144" s="92"/>
      <c r="BG144" s="92"/>
      <c r="BH144" s="92"/>
      <c r="BI144" s="92"/>
      <c r="BJ144" s="92"/>
      <c r="BK144" s="92"/>
      <c r="BL144" s="92"/>
      <c r="BU144" s="157"/>
      <c r="BV144" s="71"/>
      <c r="BW144" s="71"/>
      <c r="BX144" s="68"/>
      <c r="BY144" s="68"/>
      <c r="BZ144" s="68"/>
      <c r="CA144" s="68"/>
      <c r="CB144" s="68"/>
      <c r="CC144" s="68"/>
      <c r="CD144" s="68"/>
      <c r="CE144" s="68"/>
      <c r="CF144" s="68"/>
      <c r="CG144" s="68"/>
      <c r="CH144" s="68"/>
      <c r="CI144" s="68"/>
      <c r="CJ144" s="68"/>
      <c r="CK144" s="68"/>
      <c r="CL144" s="68"/>
      <c r="CM144" s="68"/>
      <c r="CN144" s="68"/>
      <c r="CO144" s="68"/>
      <c r="CP144" s="68"/>
    </row>
    <row r="145" spans="1:94" s="66" customFormat="1" ht="19.5" customHeight="1">
      <c r="A145" s="59"/>
      <c r="B145" s="59"/>
      <c r="C145" s="97" t="s">
        <v>395</v>
      </c>
      <c r="D145" s="98"/>
      <c r="E145" s="98"/>
      <c r="F145" s="98"/>
      <c r="G145" s="98"/>
      <c r="H145" s="98"/>
      <c r="I145" s="98"/>
      <c r="J145" s="173"/>
      <c r="K145" s="596" t="s">
        <v>785</v>
      </c>
      <c r="L145" s="597"/>
      <c r="M145" s="597"/>
      <c r="N145" s="597"/>
      <c r="O145" s="598"/>
      <c r="P145" s="573" t="s">
        <v>971</v>
      </c>
      <c r="Q145" s="573"/>
      <c r="R145" s="573"/>
      <c r="S145" s="573"/>
      <c r="T145" s="573"/>
      <c r="U145" s="573" t="s">
        <v>449</v>
      </c>
      <c r="V145" s="573"/>
      <c r="W145" s="573"/>
      <c r="X145" s="573"/>
      <c r="Y145" s="573"/>
      <c r="Z145" s="596" t="s">
        <v>786</v>
      </c>
      <c r="AA145" s="597"/>
      <c r="AB145" s="597"/>
      <c r="AC145" s="597"/>
      <c r="AD145" s="598"/>
      <c r="AE145" s="559" t="s">
        <v>361</v>
      </c>
      <c r="AF145" s="559"/>
      <c r="AG145" s="559"/>
      <c r="AH145" s="559"/>
      <c r="AI145" s="559"/>
      <c r="AK145" s="59"/>
      <c r="AL145" s="59"/>
      <c r="AM145" s="98" t="s">
        <v>450</v>
      </c>
      <c r="AN145" s="98"/>
      <c r="AO145" s="98"/>
      <c r="AP145" s="98"/>
      <c r="AQ145" s="98"/>
      <c r="AR145" s="98"/>
      <c r="AS145" s="98"/>
      <c r="AT145" s="98"/>
      <c r="AU145" s="536" t="s">
        <v>451</v>
      </c>
      <c r="AV145" s="536"/>
      <c r="AW145" s="536"/>
      <c r="AX145" s="536"/>
      <c r="AY145" s="536"/>
      <c r="AZ145" s="536" t="s">
        <v>452</v>
      </c>
      <c r="BA145" s="536"/>
      <c r="BB145" s="536"/>
      <c r="BC145" s="536"/>
      <c r="BD145" s="536"/>
      <c r="BE145" s="536" t="s">
        <v>453</v>
      </c>
      <c r="BF145" s="536"/>
      <c r="BG145" s="536"/>
      <c r="BH145" s="536"/>
      <c r="BI145" s="536"/>
      <c r="BJ145" s="536" t="s">
        <v>454</v>
      </c>
      <c r="BK145" s="536"/>
      <c r="BL145" s="536"/>
      <c r="BM145" s="536"/>
      <c r="BN145" s="536"/>
      <c r="BO145" s="546" t="s">
        <v>362</v>
      </c>
      <c r="BP145" s="546"/>
      <c r="BQ145" s="546"/>
      <c r="BR145" s="546"/>
      <c r="BS145" s="546"/>
      <c r="BT145" s="100"/>
      <c r="BU145" s="157"/>
      <c r="BV145" s="71"/>
      <c r="BW145" s="71"/>
      <c r="BX145" s="68"/>
      <c r="BY145" s="68"/>
      <c r="BZ145" s="68"/>
      <c r="CA145" s="68"/>
      <c r="CB145" s="68"/>
      <c r="CC145" s="68"/>
      <c r="CD145" s="68"/>
      <c r="CE145" s="68"/>
      <c r="CF145" s="68"/>
      <c r="CG145" s="68"/>
      <c r="CH145" s="68"/>
      <c r="CI145" s="68"/>
      <c r="CJ145" s="68"/>
      <c r="CK145" s="68"/>
      <c r="CL145" s="68"/>
      <c r="CM145" s="68"/>
      <c r="CN145" s="68"/>
      <c r="CO145" s="68"/>
      <c r="CP145" s="68"/>
    </row>
    <row r="146" spans="3:72" ht="19.5" customHeight="1">
      <c r="C146" s="101"/>
      <c r="D146" s="102"/>
      <c r="E146" s="102"/>
      <c r="F146" s="102"/>
      <c r="G146" s="102"/>
      <c r="H146" s="102"/>
      <c r="I146" s="102"/>
      <c r="J146" s="174"/>
      <c r="K146" s="599"/>
      <c r="L146" s="600"/>
      <c r="M146" s="600"/>
      <c r="N146" s="600"/>
      <c r="O146" s="601"/>
      <c r="P146" s="584" t="s">
        <v>972</v>
      </c>
      <c r="Q146" s="584"/>
      <c r="R146" s="584"/>
      <c r="S146" s="584"/>
      <c r="T146" s="584"/>
      <c r="U146" s="584" t="s">
        <v>455</v>
      </c>
      <c r="V146" s="584"/>
      <c r="W146" s="584"/>
      <c r="X146" s="584"/>
      <c r="Y146" s="584"/>
      <c r="Z146" s="599"/>
      <c r="AA146" s="600"/>
      <c r="AB146" s="600"/>
      <c r="AC146" s="600"/>
      <c r="AD146" s="601"/>
      <c r="AE146" s="539"/>
      <c r="AF146" s="539"/>
      <c r="AG146" s="539"/>
      <c r="AH146" s="539"/>
      <c r="AI146" s="539"/>
      <c r="AM146" s="104"/>
      <c r="AN146" s="102"/>
      <c r="AO146" s="102"/>
      <c r="AP146" s="102"/>
      <c r="AQ146" s="102"/>
      <c r="AR146" s="102"/>
      <c r="AS146" s="102"/>
      <c r="AT146" s="102"/>
      <c r="AU146" s="624" t="s">
        <v>456</v>
      </c>
      <c r="AV146" s="624"/>
      <c r="AW146" s="624"/>
      <c r="AX146" s="624"/>
      <c r="AY146" s="624"/>
      <c r="AZ146" s="624" t="s">
        <v>457</v>
      </c>
      <c r="BA146" s="624"/>
      <c r="BB146" s="624"/>
      <c r="BC146" s="624"/>
      <c r="BD146" s="624"/>
      <c r="BE146" s="624"/>
      <c r="BF146" s="624"/>
      <c r="BG146" s="624"/>
      <c r="BH146" s="624"/>
      <c r="BI146" s="624"/>
      <c r="BJ146" s="624" t="s">
        <v>458</v>
      </c>
      <c r="BK146" s="624"/>
      <c r="BL146" s="624"/>
      <c r="BM146" s="624"/>
      <c r="BN146" s="624"/>
      <c r="BO146" s="499"/>
      <c r="BP146" s="499"/>
      <c r="BQ146" s="499"/>
      <c r="BR146" s="499"/>
      <c r="BS146" s="499"/>
      <c r="BT146" s="105"/>
    </row>
    <row r="147" spans="3:72" ht="19.5" customHeight="1">
      <c r="C147" s="106" t="s">
        <v>459</v>
      </c>
      <c r="D147" s="107"/>
      <c r="E147" s="107"/>
      <c r="F147" s="107"/>
      <c r="G147" s="107"/>
      <c r="H147" s="107"/>
      <c r="I147" s="107"/>
      <c r="J147" s="175"/>
      <c r="K147" s="602"/>
      <c r="L147" s="602"/>
      <c r="M147" s="602"/>
      <c r="N147" s="602"/>
      <c r="O147" s="602"/>
      <c r="P147" s="602"/>
      <c r="Q147" s="602"/>
      <c r="R147" s="602"/>
      <c r="S147" s="602"/>
      <c r="T147" s="602"/>
      <c r="U147" s="602"/>
      <c r="V147" s="602"/>
      <c r="W147" s="602"/>
      <c r="X147" s="602"/>
      <c r="Y147" s="602"/>
      <c r="Z147" s="603"/>
      <c r="AA147" s="603"/>
      <c r="AB147" s="603"/>
      <c r="AC147" s="603"/>
      <c r="AD147" s="603"/>
      <c r="AE147" s="603"/>
      <c r="AF147" s="603"/>
      <c r="AG147" s="603"/>
      <c r="AH147" s="603"/>
      <c r="AI147" s="603"/>
      <c r="AM147" s="117" t="e">
        <f>#REF!</f>
        <v>#REF!</v>
      </c>
      <c r="AN147" s="107"/>
      <c r="AO147" s="107"/>
      <c r="AP147" s="107"/>
      <c r="AQ147" s="107"/>
      <c r="AR147" s="107"/>
      <c r="AS147" s="107"/>
      <c r="AT147" s="107"/>
      <c r="AU147" s="503"/>
      <c r="AV147" s="503"/>
      <c r="AW147" s="503"/>
      <c r="AX147" s="503"/>
      <c r="AY147" s="503"/>
      <c r="AZ147" s="503"/>
      <c r="BA147" s="503"/>
      <c r="BB147" s="503"/>
      <c r="BC147" s="503"/>
      <c r="BD147" s="503"/>
      <c r="BE147" s="503"/>
      <c r="BF147" s="503"/>
      <c r="BG147" s="503"/>
      <c r="BH147" s="503"/>
      <c r="BI147" s="503"/>
      <c r="BJ147" s="503"/>
      <c r="BK147" s="503"/>
      <c r="BL147" s="503"/>
      <c r="BM147" s="503"/>
      <c r="BN147" s="503"/>
      <c r="BO147" s="625"/>
      <c r="BP147" s="625"/>
      <c r="BQ147" s="625"/>
      <c r="BR147" s="625"/>
      <c r="BS147" s="625"/>
      <c r="BT147" s="118"/>
    </row>
    <row r="148" spans="3:74" ht="19.5" customHeight="1">
      <c r="C148" s="311" t="s">
        <v>783</v>
      </c>
      <c r="D148" s="98"/>
      <c r="E148" s="98"/>
      <c r="F148" s="98"/>
      <c r="G148" s="98"/>
      <c r="H148" s="98"/>
      <c r="I148" s="98"/>
      <c r="J148" s="173"/>
      <c r="K148" s="604">
        <v>8000000000</v>
      </c>
      <c r="L148" s="604"/>
      <c r="M148" s="604"/>
      <c r="N148" s="604"/>
      <c r="O148" s="604"/>
      <c r="P148" s="604">
        <v>109090909</v>
      </c>
      <c r="Q148" s="604"/>
      <c r="R148" s="604"/>
      <c r="S148" s="604"/>
      <c r="T148" s="604"/>
      <c r="U148" s="604">
        <v>94000000</v>
      </c>
      <c r="V148" s="604"/>
      <c r="W148" s="604"/>
      <c r="X148" s="604"/>
      <c r="Y148" s="604"/>
      <c r="Z148" s="561">
        <v>2555842420</v>
      </c>
      <c r="AA148" s="561"/>
      <c r="AB148" s="561"/>
      <c r="AC148" s="561"/>
      <c r="AD148" s="561"/>
      <c r="AE148" s="561">
        <f>SUM(K148:AD148)</f>
        <v>10758933329</v>
      </c>
      <c r="AF148" s="561"/>
      <c r="AG148" s="561"/>
      <c r="AH148" s="561"/>
      <c r="AI148" s="561"/>
      <c r="AM148" s="121" t="e">
        <f>#REF!</f>
        <v>#REF!</v>
      </c>
      <c r="AN148" s="120"/>
      <c r="AO148" s="120"/>
      <c r="AP148" s="120"/>
      <c r="AQ148" s="120"/>
      <c r="AR148" s="120"/>
      <c r="AS148" s="120"/>
      <c r="AT148" s="120"/>
      <c r="AU148" s="650"/>
      <c r="AV148" s="650"/>
      <c r="AW148" s="650"/>
      <c r="AX148" s="650"/>
      <c r="AY148" s="650"/>
      <c r="AZ148" s="650"/>
      <c r="BA148" s="650"/>
      <c r="BB148" s="650"/>
      <c r="BC148" s="650"/>
      <c r="BD148" s="650"/>
      <c r="BE148" s="650"/>
      <c r="BF148" s="650"/>
      <c r="BG148" s="650"/>
      <c r="BH148" s="650"/>
      <c r="BI148" s="650"/>
      <c r="BJ148" s="650"/>
      <c r="BK148" s="650"/>
      <c r="BL148" s="650"/>
      <c r="BM148" s="650"/>
      <c r="BN148" s="650"/>
      <c r="BO148" s="651">
        <f>SUM(AU148:BN148)</f>
        <v>0</v>
      </c>
      <c r="BP148" s="651"/>
      <c r="BQ148" s="651"/>
      <c r="BR148" s="651"/>
      <c r="BS148" s="651"/>
      <c r="BT148" s="178"/>
      <c r="BU148" s="357">
        <f>'[4]Bao cao'!J63</f>
        <v>10649842420</v>
      </c>
      <c r="BV148" s="360">
        <f>AE148-BU148</f>
        <v>109090909</v>
      </c>
    </row>
    <row r="149" spans="3:72" ht="19.5" customHeight="1">
      <c r="C149" s="119" t="s">
        <v>414</v>
      </c>
      <c r="D149" s="162"/>
      <c r="E149" s="162"/>
      <c r="F149" s="162"/>
      <c r="G149" s="162"/>
      <c r="H149" s="162"/>
      <c r="I149" s="162"/>
      <c r="J149" s="176"/>
      <c r="K149" s="652">
        <f>SUM(K150:O153)</f>
        <v>0</v>
      </c>
      <c r="L149" s="652"/>
      <c r="M149" s="652"/>
      <c r="N149" s="652"/>
      <c r="O149" s="652"/>
      <c r="P149" s="652">
        <f>SUM(P150:T153)</f>
        <v>0</v>
      </c>
      <c r="Q149" s="652"/>
      <c r="R149" s="652"/>
      <c r="S149" s="652"/>
      <c r="T149" s="652"/>
      <c r="U149" s="652">
        <f>SUM(U150:Y153)</f>
        <v>0</v>
      </c>
      <c r="V149" s="652"/>
      <c r="W149" s="652"/>
      <c r="X149" s="652"/>
      <c r="Y149" s="652"/>
      <c r="Z149" s="560">
        <f>SUM(Z150:AD153)</f>
        <v>0</v>
      </c>
      <c r="AA149" s="560"/>
      <c r="AB149" s="560"/>
      <c r="AC149" s="560"/>
      <c r="AD149" s="560"/>
      <c r="AE149" s="560">
        <f>SUM(AE150:AI153)</f>
        <v>0</v>
      </c>
      <c r="AF149" s="560"/>
      <c r="AG149" s="560"/>
      <c r="AH149" s="560"/>
      <c r="AI149" s="560"/>
      <c r="AM149" s="121" t="e">
        <f>#REF!</f>
        <v>#REF!</v>
      </c>
      <c r="AN149" s="120"/>
      <c r="AO149" s="120"/>
      <c r="AP149" s="120"/>
      <c r="AQ149" s="120"/>
      <c r="AR149" s="120"/>
      <c r="AS149" s="120"/>
      <c r="AT149" s="120"/>
      <c r="AU149" s="497">
        <f>SUM(AU150:AY153)</f>
        <v>0</v>
      </c>
      <c r="AV149" s="497"/>
      <c r="AW149" s="497"/>
      <c r="AX149" s="497"/>
      <c r="AY149" s="497"/>
      <c r="AZ149" s="497">
        <f>SUM(AZ150:BD153)</f>
        <v>0</v>
      </c>
      <c r="BA149" s="497"/>
      <c r="BB149" s="497"/>
      <c r="BC149" s="497"/>
      <c r="BD149" s="497"/>
      <c r="BE149" s="497">
        <f>SUM(BE150:BI153)</f>
        <v>0</v>
      </c>
      <c r="BF149" s="497"/>
      <c r="BG149" s="497"/>
      <c r="BH149" s="497"/>
      <c r="BI149" s="497"/>
      <c r="BJ149" s="497">
        <f>SUM(BJ150:BN153)</f>
        <v>0</v>
      </c>
      <c r="BK149" s="497"/>
      <c r="BL149" s="497"/>
      <c r="BM149" s="497"/>
      <c r="BN149" s="497"/>
      <c r="BO149" s="497">
        <f>SUM(BO150:BS153)</f>
        <v>0</v>
      </c>
      <c r="BP149" s="497"/>
      <c r="BQ149" s="497"/>
      <c r="BR149" s="497"/>
      <c r="BS149" s="497"/>
      <c r="BT149" s="84"/>
    </row>
    <row r="150" spans="3:72" ht="19.5" customHeight="1">
      <c r="C150" s="127" t="s">
        <v>416</v>
      </c>
      <c r="D150" s="162"/>
      <c r="E150" s="162"/>
      <c r="F150" s="162"/>
      <c r="G150" s="162"/>
      <c r="H150" s="162"/>
      <c r="I150" s="162"/>
      <c r="J150" s="176"/>
      <c r="K150" s="653"/>
      <c r="L150" s="653"/>
      <c r="M150" s="653"/>
      <c r="N150" s="653"/>
      <c r="O150" s="653"/>
      <c r="P150" s="653"/>
      <c r="Q150" s="653"/>
      <c r="R150" s="653"/>
      <c r="S150" s="653"/>
      <c r="T150" s="653"/>
      <c r="U150" s="653"/>
      <c r="V150" s="653"/>
      <c r="W150" s="653"/>
      <c r="X150" s="653"/>
      <c r="Y150" s="653"/>
      <c r="Z150" s="654"/>
      <c r="AA150" s="654"/>
      <c r="AB150" s="654"/>
      <c r="AC150" s="654"/>
      <c r="AD150" s="654"/>
      <c r="AE150" s="654">
        <f>SUM(K150:AD150)</f>
        <v>0</v>
      </c>
      <c r="AF150" s="654"/>
      <c r="AG150" s="654"/>
      <c r="AH150" s="654"/>
      <c r="AI150" s="654"/>
      <c r="AM150" s="131" t="str">
        <f>AM92</f>
        <v> -  Purchase</v>
      </c>
      <c r="AN150" s="120"/>
      <c r="AO150" s="120"/>
      <c r="AP150" s="120"/>
      <c r="AQ150" s="120"/>
      <c r="AR150" s="120"/>
      <c r="AS150" s="120"/>
      <c r="AT150" s="120"/>
      <c r="AU150" s="628"/>
      <c r="AV150" s="628"/>
      <c r="AW150" s="628"/>
      <c r="AX150" s="628"/>
      <c r="AY150" s="628"/>
      <c r="AZ150" s="628"/>
      <c r="BA150" s="628"/>
      <c r="BB150" s="628"/>
      <c r="BC150" s="628"/>
      <c r="BD150" s="628"/>
      <c r="BE150" s="628"/>
      <c r="BF150" s="628"/>
      <c r="BG150" s="628"/>
      <c r="BH150" s="628"/>
      <c r="BI150" s="628"/>
      <c r="BJ150" s="628"/>
      <c r="BK150" s="628"/>
      <c r="BL150" s="628"/>
      <c r="BM150" s="628"/>
      <c r="BN150" s="628"/>
      <c r="BO150" s="629">
        <f>SUM(AU150:BN150)</f>
        <v>0</v>
      </c>
      <c r="BP150" s="629"/>
      <c r="BQ150" s="629"/>
      <c r="BR150" s="629"/>
      <c r="BS150" s="629"/>
      <c r="BT150" s="133"/>
    </row>
    <row r="151" spans="3:72" ht="19.5" customHeight="1">
      <c r="C151" s="127" t="s">
        <v>460</v>
      </c>
      <c r="D151" s="162"/>
      <c r="E151" s="162"/>
      <c r="F151" s="162"/>
      <c r="G151" s="162"/>
      <c r="H151" s="162"/>
      <c r="I151" s="162"/>
      <c r="J151" s="176"/>
      <c r="K151" s="653"/>
      <c r="L151" s="653"/>
      <c r="M151" s="653"/>
      <c r="N151" s="653"/>
      <c r="O151" s="653"/>
      <c r="P151" s="653"/>
      <c r="Q151" s="653"/>
      <c r="R151" s="653"/>
      <c r="S151" s="653"/>
      <c r="T151" s="653"/>
      <c r="U151" s="653"/>
      <c r="V151" s="653"/>
      <c r="W151" s="653"/>
      <c r="X151" s="653"/>
      <c r="Y151" s="653"/>
      <c r="Z151" s="654"/>
      <c r="AA151" s="654"/>
      <c r="AB151" s="654"/>
      <c r="AC151" s="654"/>
      <c r="AD151" s="654"/>
      <c r="AE151" s="654">
        <f>SUM(K151:AD151)</f>
        <v>0</v>
      </c>
      <c r="AF151" s="654"/>
      <c r="AG151" s="654"/>
      <c r="AH151" s="654"/>
      <c r="AI151" s="654"/>
      <c r="AM151" s="131" t="s">
        <v>461</v>
      </c>
      <c r="AN151" s="120"/>
      <c r="AO151" s="120"/>
      <c r="AP151" s="120"/>
      <c r="AQ151" s="120"/>
      <c r="AR151" s="120"/>
      <c r="AS151" s="120"/>
      <c r="AT151" s="120"/>
      <c r="AU151" s="628"/>
      <c r="AV151" s="628"/>
      <c r="AW151" s="628"/>
      <c r="AX151" s="628"/>
      <c r="AY151" s="628"/>
      <c r="AZ151" s="628"/>
      <c r="BA151" s="628"/>
      <c r="BB151" s="628"/>
      <c r="BC151" s="628"/>
      <c r="BD151" s="628"/>
      <c r="BE151" s="628"/>
      <c r="BF151" s="628"/>
      <c r="BG151" s="628"/>
      <c r="BH151" s="628"/>
      <c r="BI151" s="628"/>
      <c r="BJ151" s="628"/>
      <c r="BK151" s="628"/>
      <c r="BL151" s="628"/>
      <c r="BM151" s="628"/>
      <c r="BN151" s="628"/>
      <c r="BO151" s="629">
        <f>SUM(AU151:BN151)</f>
        <v>0</v>
      </c>
      <c r="BP151" s="629"/>
      <c r="BQ151" s="629"/>
      <c r="BR151" s="629"/>
      <c r="BS151" s="629"/>
      <c r="BT151" s="133"/>
    </row>
    <row r="152" spans="3:72" ht="19.5" customHeight="1">
      <c r="C152" s="127" t="s">
        <v>462</v>
      </c>
      <c r="D152" s="162"/>
      <c r="E152" s="162"/>
      <c r="F152" s="162"/>
      <c r="G152" s="162"/>
      <c r="H152" s="162"/>
      <c r="I152" s="162"/>
      <c r="J152" s="176"/>
      <c r="K152" s="653"/>
      <c r="L152" s="653"/>
      <c r="M152" s="653"/>
      <c r="N152" s="653"/>
      <c r="O152" s="653"/>
      <c r="P152" s="653"/>
      <c r="Q152" s="653"/>
      <c r="R152" s="653"/>
      <c r="S152" s="653"/>
      <c r="T152" s="653"/>
      <c r="U152" s="653"/>
      <c r="V152" s="653"/>
      <c r="W152" s="653"/>
      <c r="X152" s="653"/>
      <c r="Y152" s="653"/>
      <c r="Z152" s="654"/>
      <c r="AA152" s="654"/>
      <c r="AB152" s="654"/>
      <c r="AC152" s="654"/>
      <c r="AD152" s="654"/>
      <c r="AE152" s="654">
        <f>SUM(K152:AD152)</f>
        <v>0</v>
      </c>
      <c r="AF152" s="654"/>
      <c r="AG152" s="654"/>
      <c r="AH152" s="654"/>
      <c r="AI152" s="654"/>
      <c r="AM152" s="131" t="s">
        <v>463</v>
      </c>
      <c r="AN152" s="120"/>
      <c r="AO152" s="120"/>
      <c r="AP152" s="120"/>
      <c r="AQ152" s="120"/>
      <c r="AR152" s="120"/>
      <c r="AS152" s="120"/>
      <c r="AT152" s="120"/>
      <c r="AU152" s="628"/>
      <c r="AV152" s="628"/>
      <c r="AW152" s="628"/>
      <c r="AX152" s="628"/>
      <c r="AY152" s="628"/>
      <c r="AZ152" s="628"/>
      <c r="BA152" s="628"/>
      <c r="BB152" s="628"/>
      <c r="BC152" s="628"/>
      <c r="BD152" s="628"/>
      <c r="BE152" s="628"/>
      <c r="BF152" s="628"/>
      <c r="BG152" s="628"/>
      <c r="BH152" s="628"/>
      <c r="BI152" s="628"/>
      <c r="BJ152" s="628"/>
      <c r="BK152" s="628"/>
      <c r="BL152" s="628"/>
      <c r="BM152" s="628"/>
      <c r="BN152" s="628"/>
      <c r="BO152" s="629">
        <f>SUM(AU152:BN152)</f>
        <v>0</v>
      </c>
      <c r="BP152" s="629"/>
      <c r="BQ152" s="629"/>
      <c r="BR152" s="629"/>
      <c r="BS152" s="629"/>
      <c r="BT152" s="133"/>
    </row>
    <row r="153" spans="3:72" ht="19.5" customHeight="1">
      <c r="C153" s="127" t="s">
        <v>420</v>
      </c>
      <c r="D153" s="162"/>
      <c r="E153" s="162"/>
      <c r="F153" s="162"/>
      <c r="G153" s="162"/>
      <c r="H153" s="162"/>
      <c r="I153" s="162"/>
      <c r="J153" s="176"/>
      <c r="K153" s="653"/>
      <c r="L153" s="653"/>
      <c r="M153" s="653"/>
      <c r="N153" s="653"/>
      <c r="O153" s="653"/>
      <c r="P153" s="653"/>
      <c r="Q153" s="653"/>
      <c r="R153" s="653"/>
      <c r="S153" s="653"/>
      <c r="T153" s="653"/>
      <c r="U153" s="653"/>
      <c r="V153" s="653"/>
      <c r="W153" s="653"/>
      <c r="X153" s="653"/>
      <c r="Y153" s="653"/>
      <c r="Z153" s="654"/>
      <c r="AA153" s="654"/>
      <c r="AB153" s="654"/>
      <c r="AC153" s="654"/>
      <c r="AD153" s="654"/>
      <c r="AE153" s="654">
        <f>SUM(K153:AD153)</f>
        <v>0</v>
      </c>
      <c r="AF153" s="654"/>
      <c r="AG153" s="654"/>
      <c r="AH153" s="654"/>
      <c r="AI153" s="654"/>
      <c r="AM153" s="131" t="s">
        <v>421</v>
      </c>
      <c r="AN153" s="120"/>
      <c r="AO153" s="120"/>
      <c r="AP153" s="120"/>
      <c r="AQ153" s="120"/>
      <c r="AR153" s="120"/>
      <c r="AS153" s="120"/>
      <c r="AT153" s="120"/>
      <c r="AU153" s="628"/>
      <c r="AV153" s="628"/>
      <c r="AW153" s="628"/>
      <c r="AX153" s="628"/>
      <c r="AY153" s="628"/>
      <c r="AZ153" s="628"/>
      <c r="BA153" s="628"/>
      <c r="BB153" s="628"/>
      <c r="BC153" s="628"/>
      <c r="BD153" s="628"/>
      <c r="BE153" s="628"/>
      <c r="BF153" s="628"/>
      <c r="BG153" s="628"/>
      <c r="BH153" s="628"/>
      <c r="BI153" s="628"/>
      <c r="BJ153" s="628"/>
      <c r="BK153" s="628"/>
      <c r="BL153" s="628"/>
      <c r="BM153" s="628"/>
      <c r="BN153" s="628"/>
      <c r="BO153" s="629">
        <f>SUM(AU153:BN153)</f>
        <v>0</v>
      </c>
      <c r="BP153" s="629"/>
      <c r="BQ153" s="629"/>
      <c r="BR153" s="629"/>
      <c r="BS153" s="629"/>
      <c r="BT153" s="133"/>
    </row>
    <row r="154" spans="3:72" ht="19.5" customHeight="1">
      <c r="C154" s="119" t="s">
        <v>422</v>
      </c>
      <c r="D154" s="162"/>
      <c r="E154" s="162"/>
      <c r="F154" s="162"/>
      <c r="G154" s="162"/>
      <c r="H154" s="162"/>
      <c r="I154" s="162"/>
      <c r="J154" s="176"/>
      <c r="K154" s="652"/>
      <c r="L154" s="652"/>
      <c r="M154" s="652"/>
      <c r="N154" s="652"/>
      <c r="O154" s="652"/>
      <c r="P154" s="652"/>
      <c r="Q154" s="652"/>
      <c r="R154" s="652"/>
      <c r="S154" s="652"/>
      <c r="T154" s="652"/>
      <c r="U154" s="652"/>
      <c r="V154" s="652"/>
      <c r="W154" s="652"/>
      <c r="X154" s="652"/>
      <c r="Y154" s="652"/>
      <c r="Z154" s="560"/>
      <c r="AA154" s="560"/>
      <c r="AB154" s="560"/>
      <c r="AC154" s="560"/>
      <c r="AD154" s="560"/>
      <c r="AE154" s="560"/>
      <c r="AF154" s="560"/>
      <c r="AG154" s="560"/>
      <c r="AH154" s="560"/>
      <c r="AI154" s="560"/>
      <c r="AM154" s="121" t="e">
        <f>#REF!</f>
        <v>#REF!</v>
      </c>
      <c r="AN154" s="120"/>
      <c r="AO154" s="120"/>
      <c r="AP154" s="120"/>
      <c r="AQ154" s="120"/>
      <c r="AR154" s="120"/>
      <c r="AS154" s="120"/>
      <c r="AT154" s="120"/>
      <c r="AU154" s="497">
        <f>SUM(AU155:AY155)</f>
        <v>0</v>
      </c>
      <c r="AV154" s="497"/>
      <c r="AW154" s="497"/>
      <c r="AX154" s="497"/>
      <c r="AY154" s="497"/>
      <c r="AZ154" s="497">
        <f>SUM(AZ155:BD155)</f>
        <v>0</v>
      </c>
      <c r="BA154" s="497"/>
      <c r="BB154" s="497"/>
      <c r="BC154" s="497"/>
      <c r="BD154" s="497"/>
      <c r="BE154" s="497">
        <f>SUM(BE155:BI155)</f>
        <v>0</v>
      </c>
      <c r="BF154" s="497"/>
      <c r="BG154" s="497"/>
      <c r="BH154" s="497"/>
      <c r="BI154" s="497"/>
      <c r="BJ154" s="497">
        <f>SUM(BJ155:BN155)</f>
        <v>0</v>
      </c>
      <c r="BK154" s="497"/>
      <c r="BL154" s="497"/>
      <c r="BM154" s="497"/>
      <c r="BN154" s="497"/>
      <c r="BO154" s="497">
        <f>SUM(BO155:BS155)</f>
        <v>0</v>
      </c>
      <c r="BP154" s="497"/>
      <c r="BQ154" s="497"/>
      <c r="BR154" s="497"/>
      <c r="BS154" s="497"/>
      <c r="BT154" s="84"/>
    </row>
    <row r="155" spans="3:72" ht="19.5" customHeight="1">
      <c r="C155" s="127" t="s">
        <v>426</v>
      </c>
      <c r="D155" s="162"/>
      <c r="E155" s="162"/>
      <c r="F155" s="162"/>
      <c r="G155" s="162"/>
      <c r="H155" s="162"/>
      <c r="I155" s="162"/>
      <c r="J155" s="176"/>
      <c r="K155" s="653"/>
      <c r="L155" s="653"/>
      <c r="M155" s="653"/>
      <c r="N155" s="653"/>
      <c r="O155" s="653"/>
      <c r="P155" s="653"/>
      <c r="Q155" s="653"/>
      <c r="R155" s="653"/>
      <c r="S155" s="653"/>
      <c r="T155" s="653"/>
      <c r="U155" s="653"/>
      <c r="V155" s="653"/>
      <c r="W155" s="653"/>
      <c r="X155" s="653"/>
      <c r="Y155" s="653"/>
      <c r="Z155" s="654"/>
      <c r="AA155" s="654"/>
      <c r="AB155" s="654"/>
      <c r="AC155" s="654"/>
      <c r="AD155" s="654"/>
      <c r="AE155" s="654"/>
      <c r="AF155" s="654"/>
      <c r="AG155" s="654"/>
      <c r="AH155" s="654"/>
      <c r="AI155" s="654"/>
      <c r="AM155" s="131" t="e">
        <f>#REF!</f>
        <v>#REF!</v>
      </c>
      <c r="AN155" s="120"/>
      <c r="AO155" s="120"/>
      <c r="AP155" s="120"/>
      <c r="AQ155" s="120"/>
      <c r="AR155" s="120"/>
      <c r="AS155" s="120"/>
      <c r="AT155" s="120"/>
      <c r="AU155" s="628"/>
      <c r="AV155" s="628"/>
      <c r="AW155" s="628"/>
      <c r="AX155" s="628"/>
      <c r="AY155" s="628"/>
      <c r="AZ155" s="628"/>
      <c r="BA155" s="628"/>
      <c r="BB155" s="628"/>
      <c r="BC155" s="628"/>
      <c r="BD155" s="628"/>
      <c r="BE155" s="628"/>
      <c r="BF155" s="628"/>
      <c r="BG155" s="628"/>
      <c r="BH155" s="628"/>
      <c r="BI155" s="628"/>
      <c r="BJ155" s="628"/>
      <c r="BK155" s="628"/>
      <c r="BL155" s="628"/>
      <c r="BM155" s="628"/>
      <c r="BN155" s="628"/>
      <c r="BO155" s="629">
        <f>SUM(AU155:BN155)</f>
        <v>0</v>
      </c>
      <c r="BP155" s="629"/>
      <c r="BQ155" s="629"/>
      <c r="BR155" s="629"/>
      <c r="BS155" s="629"/>
      <c r="BT155" s="133"/>
    </row>
    <row r="156" spans="3:72" ht="19.5" customHeight="1">
      <c r="C156" s="127" t="s">
        <v>427</v>
      </c>
      <c r="D156" s="162"/>
      <c r="E156" s="162"/>
      <c r="F156" s="162"/>
      <c r="G156" s="162"/>
      <c r="H156" s="162"/>
      <c r="I156" s="162"/>
      <c r="J156" s="176"/>
      <c r="K156" s="653"/>
      <c r="L156" s="653"/>
      <c r="M156" s="653"/>
      <c r="N156" s="653"/>
      <c r="O156" s="653"/>
      <c r="P156" s="653"/>
      <c r="Q156" s="653"/>
      <c r="R156" s="653"/>
      <c r="S156" s="653"/>
      <c r="T156" s="653"/>
      <c r="U156" s="653"/>
      <c r="V156" s="653"/>
      <c r="W156" s="653"/>
      <c r="X156" s="653"/>
      <c r="Y156" s="653"/>
      <c r="Z156" s="654"/>
      <c r="AA156" s="654"/>
      <c r="AB156" s="654"/>
      <c r="AC156" s="654"/>
      <c r="AD156" s="654"/>
      <c r="AE156" s="654"/>
      <c r="AF156" s="654"/>
      <c r="AG156" s="654"/>
      <c r="AH156" s="654"/>
      <c r="AI156" s="654"/>
      <c r="AM156" s="131"/>
      <c r="AN156" s="120"/>
      <c r="AO156" s="120"/>
      <c r="AP156" s="120"/>
      <c r="AQ156" s="120"/>
      <c r="AR156" s="120"/>
      <c r="AS156" s="120"/>
      <c r="AT156" s="120"/>
      <c r="AU156" s="132"/>
      <c r="AV156" s="132"/>
      <c r="AW156" s="132"/>
      <c r="AX156" s="132"/>
      <c r="AY156" s="132"/>
      <c r="AZ156" s="132"/>
      <c r="BA156" s="132"/>
      <c r="BB156" s="132"/>
      <c r="BC156" s="132"/>
      <c r="BD156" s="132"/>
      <c r="BE156" s="132"/>
      <c r="BF156" s="132"/>
      <c r="BG156" s="132"/>
      <c r="BH156" s="132"/>
      <c r="BI156" s="132"/>
      <c r="BJ156" s="132"/>
      <c r="BK156" s="132"/>
      <c r="BL156" s="132"/>
      <c r="BM156" s="132"/>
      <c r="BN156" s="132"/>
      <c r="BO156" s="133"/>
      <c r="BP156" s="133"/>
      <c r="BQ156" s="133"/>
      <c r="BR156" s="133"/>
      <c r="BS156" s="133"/>
      <c r="BT156" s="133"/>
    </row>
    <row r="157" spans="3:73" ht="19.5" customHeight="1">
      <c r="C157" s="158" t="s">
        <v>429</v>
      </c>
      <c r="D157" s="102"/>
      <c r="E157" s="102"/>
      <c r="F157" s="102"/>
      <c r="G157" s="102"/>
      <c r="H157" s="102"/>
      <c r="I157" s="102"/>
      <c r="J157" s="174"/>
      <c r="K157" s="655">
        <f>K148+K149-K154</f>
        <v>8000000000</v>
      </c>
      <c r="L157" s="655"/>
      <c r="M157" s="655"/>
      <c r="N157" s="655"/>
      <c r="O157" s="655"/>
      <c r="P157" s="655">
        <f>P148+P149-P154</f>
        <v>109090909</v>
      </c>
      <c r="Q157" s="655"/>
      <c r="R157" s="655"/>
      <c r="S157" s="655"/>
      <c r="T157" s="655"/>
      <c r="U157" s="655">
        <f>U148+U149-U154</f>
        <v>94000000</v>
      </c>
      <c r="V157" s="655"/>
      <c r="W157" s="655"/>
      <c r="X157" s="655"/>
      <c r="Y157" s="655"/>
      <c r="Z157" s="656">
        <f>Z148+Z149-Z154</f>
        <v>2555842420</v>
      </c>
      <c r="AA157" s="656"/>
      <c r="AB157" s="656"/>
      <c r="AC157" s="656"/>
      <c r="AD157" s="656"/>
      <c r="AE157" s="562">
        <f>AE148+AE149-AE154</f>
        <v>10758933329</v>
      </c>
      <c r="AF157" s="562"/>
      <c r="AG157" s="562"/>
      <c r="AH157" s="562"/>
      <c r="AI157" s="562"/>
      <c r="AM157" s="121" t="e">
        <f>#REF!</f>
        <v>#REF!</v>
      </c>
      <c r="AN157" s="120"/>
      <c r="AO157" s="120"/>
      <c r="AP157" s="120"/>
      <c r="AQ157" s="120"/>
      <c r="AR157" s="120"/>
      <c r="AS157" s="120"/>
      <c r="AT157" s="120"/>
      <c r="AU157" s="657">
        <f>AU148+AU149-AU154</f>
        <v>0</v>
      </c>
      <c r="AV157" s="657"/>
      <c r="AW157" s="657"/>
      <c r="AX157" s="657"/>
      <c r="AY157" s="657"/>
      <c r="AZ157" s="657">
        <f>AZ148+AZ149-AZ154</f>
        <v>0</v>
      </c>
      <c r="BA157" s="657"/>
      <c r="BB157" s="657"/>
      <c r="BC157" s="657"/>
      <c r="BD157" s="657"/>
      <c r="BE157" s="657">
        <f>BE148+BE149-BE154</f>
        <v>0</v>
      </c>
      <c r="BF157" s="657"/>
      <c r="BG157" s="657"/>
      <c r="BH157" s="657"/>
      <c r="BI157" s="657"/>
      <c r="BJ157" s="657">
        <f>BJ148+BJ149-BJ154</f>
        <v>0</v>
      </c>
      <c r="BK157" s="657"/>
      <c r="BL157" s="657"/>
      <c r="BM157" s="657"/>
      <c r="BN157" s="657"/>
      <c r="BO157" s="657">
        <f>BO148+BO149-BO154</f>
        <v>0</v>
      </c>
      <c r="BP157" s="657"/>
      <c r="BQ157" s="657"/>
      <c r="BR157" s="657"/>
      <c r="BS157" s="657"/>
      <c r="BT157" s="179"/>
      <c r="BU157" s="357">
        <f>'[4]lien ket'!F84</f>
        <v>10649842420</v>
      </c>
    </row>
    <row r="158" spans="3:72" ht="19.5" customHeight="1">
      <c r="C158" s="106" t="s">
        <v>431</v>
      </c>
      <c r="D158" s="107"/>
      <c r="E158" s="107"/>
      <c r="F158" s="107"/>
      <c r="G158" s="107"/>
      <c r="H158" s="107"/>
      <c r="I158" s="107"/>
      <c r="J158" s="175"/>
      <c r="K158" s="602"/>
      <c r="L158" s="602"/>
      <c r="M158" s="602"/>
      <c r="N158" s="602"/>
      <c r="O158" s="602"/>
      <c r="P158" s="602"/>
      <c r="Q158" s="602"/>
      <c r="R158" s="602"/>
      <c r="S158" s="602"/>
      <c r="T158" s="602"/>
      <c r="U158" s="602"/>
      <c r="V158" s="602"/>
      <c r="W158" s="602"/>
      <c r="X158" s="602"/>
      <c r="Y158" s="602"/>
      <c r="Z158" s="603"/>
      <c r="AA158" s="603"/>
      <c r="AB158" s="603"/>
      <c r="AC158" s="603"/>
      <c r="AD158" s="603"/>
      <c r="AE158" s="658"/>
      <c r="AF158" s="659"/>
      <c r="AG158" s="659"/>
      <c r="AH158" s="659"/>
      <c r="AI158" s="660"/>
      <c r="AM158" s="117" t="s">
        <v>464</v>
      </c>
      <c r="AN158" s="107"/>
      <c r="AO158" s="107"/>
      <c r="AP158" s="107"/>
      <c r="AQ158" s="107"/>
      <c r="AR158" s="107"/>
      <c r="AS158" s="107"/>
      <c r="AT158" s="107"/>
      <c r="AU158" s="503"/>
      <c r="AV158" s="503"/>
      <c r="AW158" s="503"/>
      <c r="AX158" s="503"/>
      <c r="AY158" s="503"/>
      <c r="AZ158" s="503"/>
      <c r="BA158" s="503"/>
      <c r="BB158" s="503"/>
      <c r="BC158" s="503"/>
      <c r="BD158" s="503"/>
      <c r="BE158" s="503"/>
      <c r="BF158" s="503"/>
      <c r="BG158" s="503"/>
      <c r="BH158" s="503"/>
      <c r="BI158" s="503"/>
      <c r="BJ158" s="503"/>
      <c r="BK158" s="503"/>
      <c r="BL158" s="503"/>
      <c r="BM158" s="503"/>
      <c r="BN158" s="503"/>
      <c r="BO158" s="625"/>
      <c r="BP158" s="625"/>
      <c r="BQ158" s="625"/>
      <c r="BR158" s="625"/>
      <c r="BS158" s="625"/>
      <c r="BT158" s="118"/>
    </row>
    <row r="159" spans="1:74" ht="19.5" customHeight="1">
      <c r="A159" s="75"/>
      <c r="B159" s="75"/>
      <c r="C159" s="311" t="s">
        <v>783</v>
      </c>
      <c r="D159" s="98"/>
      <c r="E159" s="98"/>
      <c r="F159" s="98"/>
      <c r="G159" s="98"/>
      <c r="H159" s="98"/>
      <c r="I159" s="98"/>
      <c r="J159" s="173"/>
      <c r="K159" s="604">
        <v>4447640280</v>
      </c>
      <c r="L159" s="604"/>
      <c r="M159" s="604"/>
      <c r="N159" s="604"/>
      <c r="O159" s="604"/>
      <c r="P159" s="604"/>
      <c r="Q159" s="604"/>
      <c r="R159" s="604"/>
      <c r="S159" s="604"/>
      <c r="T159" s="604"/>
      <c r="U159" s="604">
        <v>94000000</v>
      </c>
      <c r="V159" s="604"/>
      <c r="W159" s="604"/>
      <c r="X159" s="604"/>
      <c r="Y159" s="604"/>
      <c r="Z159" s="561">
        <v>1420933462</v>
      </c>
      <c r="AA159" s="561"/>
      <c r="AB159" s="561"/>
      <c r="AC159" s="561"/>
      <c r="AD159" s="561"/>
      <c r="AE159" s="661">
        <f>SUM(J159:AD159)</f>
        <v>5962573742</v>
      </c>
      <c r="AF159" s="662"/>
      <c r="AG159" s="662"/>
      <c r="AH159" s="662"/>
      <c r="AI159" s="663"/>
      <c r="AK159" s="75"/>
      <c r="AL159" s="75"/>
      <c r="AM159" s="149" t="e">
        <f>#REF!</f>
        <v>#REF!</v>
      </c>
      <c r="AN159" s="120"/>
      <c r="AO159" s="120"/>
      <c r="AP159" s="120"/>
      <c r="AQ159" s="120"/>
      <c r="AR159" s="120"/>
      <c r="AS159" s="120"/>
      <c r="AT159" s="120"/>
      <c r="AU159" s="497"/>
      <c r="AV159" s="497"/>
      <c r="AW159" s="497"/>
      <c r="AX159" s="497"/>
      <c r="AY159" s="497"/>
      <c r="AZ159" s="497"/>
      <c r="BA159" s="497"/>
      <c r="BB159" s="497"/>
      <c r="BC159" s="497"/>
      <c r="BD159" s="497"/>
      <c r="BE159" s="497"/>
      <c r="BF159" s="497"/>
      <c r="BG159" s="497"/>
      <c r="BH159" s="497"/>
      <c r="BI159" s="497"/>
      <c r="BJ159" s="497"/>
      <c r="BK159" s="497"/>
      <c r="BL159" s="497"/>
      <c r="BM159" s="497"/>
      <c r="BN159" s="497"/>
      <c r="BO159" s="627">
        <f>SUM(AT159:BN159)</f>
        <v>0</v>
      </c>
      <c r="BP159" s="627"/>
      <c r="BQ159" s="627"/>
      <c r="BR159" s="627"/>
      <c r="BS159" s="627"/>
      <c r="BT159" s="123"/>
      <c r="BU159" s="357">
        <f>'[4]Bao cao'!J64</f>
        <v>-5962573742</v>
      </c>
      <c r="BV159" s="360">
        <f>AE159+BU159</f>
        <v>0</v>
      </c>
    </row>
    <row r="160" spans="3:72" ht="19.5" customHeight="1">
      <c r="C160" s="148" t="s">
        <v>414</v>
      </c>
      <c r="D160" s="162"/>
      <c r="E160" s="162"/>
      <c r="F160" s="162"/>
      <c r="G160" s="162"/>
      <c r="H160" s="162"/>
      <c r="I160" s="162"/>
      <c r="J160" s="176"/>
      <c r="K160" s="652">
        <f>SUM(K161:O162)</f>
        <v>857142855</v>
      </c>
      <c r="L160" s="652"/>
      <c r="M160" s="652"/>
      <c r="N160" s="652"/>
      <c r="O160" s="652"/>
      <c r="P160" s="652">
        <f>SUM(P161:T162)</f>
        <v>18181820</v>
      </c>
      <c r="Q160" s="652"/>
      <c r="R160" s="652"/>
      <c r="S160" s="652"/>
      <c r="T160" s="652"/>
      <c r="U160" s="652">
        <f>SUM(U161:Y162)</f>
        <v>0</v>
      </c>
      <c r="V160" s="652"/>
      <c r="W160" s="652"/>
      <c r="X160" s="652"/>
      <c r="Y160" s="652"/>
      <c r="Z160" s="560">
        <f>SUM(Z161:AD162)</f>
        <v>136920132</v>
      </c>
      <c r="AA160" s="560"/>
      <c r="AB160" s="560"/>
      <c r="AC160" s="560"/>
      <c r="AD160" s="560"/>
      <c r="AE160" s="560">
        <f>SUM(AE161:AI162)</f>
        <v>1012244807</v>
      </c>
      <c r="AF160" s="560"/>
      <c r="AG160" s="560"/>
      <c r="AH160" s="560"/>
      <c r="AI160" s="560"/>
      <c r="AM160" s="149" t="s">
        <v>465</v>
      </c>
      <c r="AN160" s="120"/>
      <c r="AO160" s="120"/>
      <c r="AP160" s="120"/>
      <c r="AQ160" s="120"/>
      <c r="AR160" s="120"/>
      <c r="AS160" s="120"/>
      <c r="AT160" s="120"/>
      <c r="AU160" s="497"/>
      <c r="AV160" s="497"/>
      <c r="AW160" s="497"/>
      <c r="AX160" s="497"/>
      <c r="AY160" s="497"/>
      <c r="AZ160" s="497"/>
      <c r="BA160" s="497"/>
      <c r="BB160" s="497"/>
      <c r="BC160" s="497"/>
      <c r="BD160" s="497"/>
      <c r="BE160" s="497"/>
      <c r="BF160" s="497"/>
      <c r="BG160" s="497"/>
      <c r="BH160" s="497"/>
      <c r="BI160" s="497"/>
      <c r="BJ160" s="497"/>
      <c r="BK160" s="497"/>
      <c r="BL160" s="497"/>
      <c r="BM160" s="497"/>
      <c r="BN160" s="497"/>
      <c r="BO160" s="651">
        <f>SUM(AT160:BN160)</f>
        <v>0</v>
      </c>
      <c r="BP160" s="651"/>
      <c r="BQ160" s="651"/>
      <c r="BR160" s="651"/>
      <c r="BS160" s="651"/>
      <c r="BT160" s="178"/>
    </row>
    <row r="161" spans="3:72" ht="19.5" customHeight="1">
      <c r="C161" s="127" t="s">
        <v>466</v>
      </c>
      <c r="D161" s="162"/>
      <c r="E161" s="162"/>
      <c r="F161" s="162"/>
      <c r="G161" s="162"/>
      <c r="H161" s="162"/>
      <c r="I161" s="162"/>
      <c r="J161" s="176"/>
      <c r="K161" s="653">
        <v>857142855</v>
      </c>
      <c r="L161" s="653"/>
      <c r="M161" s="653"/>
      <c r="N161" s="653"/>
      <c r="O161" s="653"/>
      <c r="P161" s="653">
        <v>18181820</v>
      </c>
      <c r="Q161" s="653"/>
      <c r="R161" s="653"/>
      <c r="S161" s="653"/>
      <c r="T161" s="653"/>
      <c r="U161" s="653"/>
      <c r="V161" s="653"/>
      <c r="W161" s="653"/>
      <c r="X161" s="653"/>
      <c r="Y161" s="653"/>
      <c r="Z161" s="654">
        <v>136920132</v>
      </c>
      <c r="AA161" s="654"/>
      <c r="AB161" s="654"/>
      <c r="AC161" s="654"/>
      <c r="AD161" s="654"/>
      <c r="AE161" s="560">
        <f>SUM(K161:AD161)</f>
        <v>1012244807</v>
      </c>
      <c r="AF161" s="560"/>
      <c r="AG161" s="560"/>
      <c r="AH161" s="560"/>
      <c r="AI161" s="560"/>
      <c r="AM161" s="149"/>
      <c r="AN161" s="120"/>
      <c r="AO161" s="120"/>
      <c r="AP161" s="120"/>
      <c r="AQ161" s="120"/>
      <c r="AR161" s="120"/>
      <c r="AS161" s="120"/>
      <c r="AT161" s="120"/>
      <c r="AU161" s="84"/>
      <c r="AV161" s="84"/>
      <c r="AW161" s="84"/>
      <c r="AX161" s="84"/>
      <c r="AY161" s="84"/>
      <c r="AZ161" s="84"/>
      <c r="BA161" s="84"/>
      <c r="BB161" s="84"/>
      <c r="BC161" s="84"/>
      <c r="BD161" s="84"/>
      <c r="BE161" s="84"/>
      <c r="BF161" s="84"/>
      <c r="BG161" s="84"/>
      <c r="BH161" s="84"/>
      <c r="BI161" s="84"/>
      <c r="BJ161" s="84"/>
      <c r="BK161" s="84"/>
      <c r="BL161" s="84"/>
      <c r="BM161" s="84"/>
      <c r="BN161" s="84"/>
      <c r="BO161" s="178"/>
      <c r="BP161" s="178"/>
      <c r="BQ161" s="178"/>
      <c r="BR161" s="178"/>
      <c r="BS161" s="178"/>
      <c r="BT161" s="178"/>
    </row>
    <row r="162" spans="3:72" ht="19.5" customHeight="1">
      <c r="C162" s="127" t="s">
        <v>435</v>
      </c>
      <c r="D162" s="162"/>
      <c r="E162" s="162"/>
      <c r="F162" s="162"/>
      <c r="G162" s="162"/>
      <c r="H162" s="162"/>
      <c r="I162" s="162"/>
      <c r="J162" s="176"/>
      <c r="K162" s="653"/>
      <c r="L162" s="653"/>
      <c r="M162" s="653"/>
      <c r="N162" s="653"/>
      <c r="O162" s="653"/>
      <c r="P162" s="653"/>
      <c r="Q162" s="653"/>
      <c r="R162" s="653"/>
      <c r="S162" s="653"/>
      <c r="T162" s="653"/>
      <c r="U162" s="664"/>
      <c r="V162" s="664"/>
      <c r="W162" s="664"/>
      <c r="X162" s="664"/>
      <c r="Y162" s="664"/>
      <c r="Z162" s="654"/>
      <c r="AA162" s="654"/>
      <c r="AB162" s="654"/>
      <c r="AC162" s="654"/>
      <c r="AD162" s="654"/>
      <c r="AE162" s="560"/>
      <c r="AF162" s="560"/>
      <c r="AG162" s="560"/>
      <c r="AH162" s="560"/>
      <c r="AI162" s="560"/>
      <c r="AM162" s="149"/>
      <c r="AN162" s="120"/>
      <c r="AO162" s="120"/>
      <c r="AP162" s="120"/>
      <c r="AQ162" s="120"/>
      <c r="AR162" s="120"/>
      <c r="AS162" s="120"/>
      <c r="AT162" s="120"/>
      <c r="AU162" s="84"/>
      <c r="AV162" s="84"/>
      <c r="AW162" s="84"/>
      <c r="AX162" s="84"/>
      <c r="AY162" s="84"/>
      <c r="AZ162" s="84"/>
      <c r="BA162" s="84"/>
      <c r="BB162" s="84"/>
      <c r="BC162" s="84"/>
      <c r="BD162" s="84"/>
      <c r="BE162" s="84"/>
      <c r="BF162" s="84"/>
      <c r="BG162" s="84"/>
      <c r="BH162" s="84"/>
      <c r="BI162" s="84"/>
      <c r="BJ162" s="84"/>
      <c r="BK162" s="84"/>
      <c r="BL162" s="84"/>
      <c r="BM162" s="84"/>
      <c r="BN162" s="84"/>
      <c r="BO162" s="178"/>
      <c r="BP162" s="178"/>
      <c r="BQ162" s="178"/>
      <c r="BR162" s="178"/>
      <c r="BS162" s="178"/>
      <c r="BT162" s="178"/>
    </row>
    <row r="163" spans="3:72" ht="19.5" customHeight="1">
      <c r="C163" s="148" t="s">
        <v>467</v>
      </c>
      <c r="D163" s="162"/>
      <c r="E163" s="162"/>
      <c r="F163" s="162"/>
      <c r="G163" s="162"/>
      <c r="H163" s="162"/>
      <c r="I163" s="162"/>
      <c r="J163" s="176"/>
      <c r="K163" s="652"/>
      <c r="L163" s="652"/>
      <c r="M163" s="652"/>
      <c r="N163" s="652"/>
      <c r="O163" s="652"/>
      <c r="P163" s="652"/>
      <c r="Q163" s="652"/>
      <c r="R163" s="652"/>
      <c r="S163" s="652"/>
      <c r="T163" s="652"/>
      <c r="U163" s="665"/>
      <c r="V163" s="665"/>
      <c r="W163" s="665"/>
      <c r="X163" s="665"/>
      <c r="Y163" s="665"/>
      <c r="Z163" s="560"/>
      <c r="AA163" s="560"/>
      <c r="AB163" s="560"/>
      <c r="AC163" s="560"/>
      <c r="AD163" s="560"/>
      <c r="AE163" s="560"/>
      <c r="AF163" s="560"/>
      <c r="AG163" s="560"/>
      <c r="AH163" s="560"/>
      <c r="AI163" s="560"/>
      <c r="AM163" s="149" t="e">
        <f>#REF!</f>
        <v>#REF!</v>
      </c>
      <c r="AN163" s="120"/>
      <c r="AO163" s="120"/>
      <c r="AP163" s="120"/>
      <c r="AQ163" s="120"/>
      <c r="AR163" s="120"/>
      <c r="AS163" s="120"/>
      <c r="AT163" s="120"/>
      <c r="AU163" s="497">
        <f>SUBTOTAL(9,AU164:AY165)</f>
        <v>0</v>
      </c>
      <c r="AV163" s="497"/>
      <c r="AW163" s="497"/>
      <c r="AX163" s="497"/>
      <c r="AY163" s="497"/>
      <c r="AZ163" s="497">
        <f>SUBTOTAL(9,AZ164:BD165)</f>
        <v>0</v>
      </c>
      <c r="BA163" s="497"/>
      <c r="BB163" s="497"/>
      <c r="BC163" s="497"/>
      <c r="BD163" s="497"/>
      <c r="BE163" s="497">
        <f>SUBTOTAL(9,BE164:BI165)</f>
        <v>0</v>
      </c>
      <c r="BF163" s="497"/>
      <c r="BG163" s="497"/>
      <c r="BH163" s="497"/>
      <c r="BI163" s="497"/>
      <c r="BJ163" s="497">
        <f>SUBTOTAL(9,BJ164:BN165)</f>
        <v>0</v>
      </c>
      <c r="BK163" s="497"/>
      <c r="BL163" s="497"/>
      <c r="BM163" s="497"/>
      <c r="BN163" s="497"/>
      <c r="BO163" s="497">
        <f>SUBTOTAL(9,BO164:BS165)</f>
        <v>0</v>
      </c>
      <c r="BP163" s="497"/>
      <c r="BQ163" s="497"/>
      <c r="BR163" s="497"/>
      <c r="BS163" s="497"/>
      <c r="BT163" s="84"/>
    </row>
    <row r="164" spans="3:72" ht="19.5" customHeight="1">
      <c r="C164" s="127" t="s">
        <v>426</v>
      </c>
      <c r="D164" s="162"/>
      <c r="E164" s="162"/>
      <c r="F164" s="162"/>
      <c r="G164" s="162"/>
      <c r="H164" s="162"/>
      <c r="I164" s="162"/>
      <c r="J164" s="176"/>
      <c r="K164" s="653"/>
      <c r="L164" s="653"/>
      <c r="M164" s="653"/>
      <c r="N164" s="653"/>
      <c r="O164" s="653"/>
      <c r="P164" s="653"/>
      <c r="Q164" s="653"/>
      <c r="R164" s="653"/>
      <c r="S164" s="653"/>
      <c r="T164" s="653"/>
      <c r="U164" s="664"/>
      <c r="V164" s="664"/>
      <c r="W164" s="664"/>
      <c r="X164" s="664"/>
      <c r="Y164" s="664"/>
      <c r="Z164" s="654">
        <f>'[2]TMTSCĐ'!$G$212</f>
        <v>0</v>
      </c>
      <c r="AA164" s="654"/>
      <c r="AB164" s="654"/>
      <c r="AC164" s="654"/>
      <c r="AD164" s="654"/>
      <c r="AE164" s="560"/>
      <c r="AF164" s="560"/>
      <c r="AG164" s="560"/>
      <c r="AH164" s="560"/>
      <c r="AI164" s="560"/>
      <c r="AM164" s="131" t="e">
        <f>AM155</f>
        <v>#REF!</v>
      </c>
      <c r="AN164" s="120"/>
      <c r="AO164" s="120"/>
      <c r="AP164" s="120"/>
      <c r="AQ164" s="120"/>
      <c r="AR164" s="120"/>
      <c r="AS164" s="120"/>
      <c r="AT164" s="120"/>
      <c r="AU164" s="628"/>
      <c r="AV164" s="628"/>
      <c r="AW164" s="628"/>
      <c r="AX164" s="628"/>
      <c r="AY164" s="628"/>
      <c r="AZ164" s="628"/>
      <c r="BA164" s="628"/>
      <c r="BB164" s="628"/>
      <c r="BC164" s="628"/>
      <c r="BD164" s="628"/>
      <c r="BE164" s="628"/>
      <c r="BF164" s="628"/>
      <c r="BG164" s="628"/>
      <c r="BH164" s="628"/>
      <c r="BI164" s="628"/>
      <c r="BJ164" s="628"/>
      <c r="BK164" s="628"/>
      <c r="BL164" s="628"/>
      <c r="BM164" s="628"/>
      <c r="BN164" s="628"/>
      <c r="BO164" s="634"/>
      <c r="BP164" s="634"/>
      <c r="BQ164" s="634"/>
      <c r="BR164" s="634"/>
      <c r="BS164" s="634"/>
      <c r="BT164" s="85"/>
    </row>
    <row r="165" spans="3:72" ht="19.5" customHeight="1">
      <c r="C165" s="127" t="s">
        <v>427</v>
      </c>
      <c r="D165" s="162"/>
      <c r="E165" s="162"/>
      <c r="F165" s="162"/>
      <c r="G165" s="162"/>
      <c r="H165" s="162"/>
      <c r="I165" s="162"/>
      <c r="J165" s="176"/>
      <c r="K165" s="653"/>
      <c r="L165" s="653"/>
      <c r="M165" s="653"/>
      <c r="N165" s="653"/>
      <c r="O165" s="653"/>
      <c r="P165" s="653"/>
      <c r="Q165" s="653"/>
      <c r="R165" s="653"/>
      <c r="S165" s="653"/>
      <c r="T165" s="653"/>
      <c r="U165" s="664"/>
      <c r="V165" s="664"/>
      <c r="W165" s="664"/>
      <c r="X165" s="664"/>
      <c r="Y165" s="664"/>
      <c r="Z165" s="654"/>
      <c r="AA165" s="654"/>
      <c r="AB165" s="654"/>
      <c r="AC165" s="654"/>
      <c r="AD165" s="654"/>
      <c r="AE165" s="560"/>
      <c r="AF165" s="560"/>
      <c r="AG165" s="560"/>
      <c r="AH165" s="560"/>
      <c r="AI165" s="560"/>
      <c r="AM165" s="131" t="s">
        <v>371</v>
      </c>
      <c r="AN165" s="120"/>
      <c r="AO165" s="120"/>
      <c r="AP165" s="120"/>
      <c r="AQ165" s="120"/>
      <c r="AR165" s="120"/>
      <c r="AS165" s="120"/>
      <c r="AT165" s="120"/>
      <c r="AU165" s="628"/>
      <c r="AV165" s="628"/>
      <c r="AW165" s="628"/>
      <c r="AX165" s="628"/>
      <c r="AY165" s="628"/>
      <c r="AZ165" s="628"/>
      <c r="BA165" s="628"/>
      <c r="BB165" s="628"/>
      <c r="BC165" s="628"/>
      <c r="BD165" s="628"/>
      <c r="BE165" s="628"/>
      <c r="BF165" s="628"/>
      <c r="BG165" s="628"/>
      <c r="BH165" s="628"/>
      <c r="BI165" s="628"/>
      <c r="BJ165" s="628"/>
      <c r="BK165" s="628"/>
      <c r="BL165" s="628"/>
      <c r="BM165" s="628"/>
      <c r="BN165" s="628"/>
      <c r="BO165" s="634"/>
      <c r="BP165" s="634"/>
      <c r="BQ165" s="634"/>
      <c r="BR165" s="634"/>
      <c r="BS165" s="634"/>
      <c r="BT165" s="85"/>
    </row>
    <row r="166" spans="3:74" ht="19.5" customHeight="1">
      <c r="C166" s="337" t="s">
        <v>468</v>
      </c>
      <c r="D166" s="102"/>
      <c r="E166" s="102"/>
      <c r="F166" s="102"/>
      <c r="G166" s="102"/>
      <c r="H166" s="102"/>
      <c r="I166" s="102"/>
      <c r="J166" s="174"/>
      <c r="K166" s="666">
        <f>K159+K160-K163</f>
        <v>5304783135</v>
      </c>
      <c r="L166" s="666"/>
      <c r="M166" s="666"/>
      <c r="N166" s="666"/>
      <c r="O166" s="666"/>
      <c r="P166" s="666">
        <f>P159+P160-P163</f>
        <v>18181820</v>
      </c>
      <c r="Q166" s="666"/>
      <c r="R166" s="666"/>
      <c r="S166" s="666"/>
      <c r="T166" s="666"/>
      <c r="U166" s="666">
        <f>U159+U160-U163</f>
        <v>94000000</v>
      </c>
      <c r="V166" s="666"/>
      <c r="W166" s="666"/>
      <c r="X166" s="666"/>
      <c r="Y166" s="666"/>
      <c r="Z166" s="656">
        <f>Z159+Z160-Z163</f>
        <v>1557853594</v>
      </c>
      <c r="AA166" s="656"/>
      <c r="AB166" s="656"/>
      <c r="AC166" s="656"/>
      <c r="AD166" s="656"/>
      <c r="AE166" s="562">
        <f>SUM(J166:AD166)</f>
        <v>6974818549</v>
      </c>
      <c r="AF166" s="562"/>
      <c r="AG166" s="562"/>
      <c r="AH166" s="562"/>
      <c r="AI166" s="562"/>
      <c r="AM166" s="155" t="e">
        <f>AM157</f>
        <v>#REF!</v>
      </c>
      <c r="AN166" s="120"/>
      <c r="AO166" s="120"/>
      <c r="AP166" s="120"/>
      <c r="AQ166" s="120"/>
      <c r="AR166" s="120"/>
      <c r="AS166" s="120"/>
      <c r="AT166" s="120"/>
      <c r="AU166" s="657">
        <f>AU159+AU160-AU163</f>
        <v>0</v>
      </c>
      <c r="AV166" s="657"/>
      <c r="AW166" s="657"/>
      <c r="AX166" s="657"/>
      <c r="AY166" s="657"/>
      <c r="AZ166" s="657">
        <f>AZ159+AZ160-AZ163</f>
        <v>0</v>
      </c>
      <c r="BA166" s="657"/>
      <c r="BB166" s="657"/>
      <c r="BC166" s="657"/>
      <c r="BD166" s="657"/>
      <c r="BE166" s="657">
        <f>BE159+BE160-BE163</f>
        <v>0</v>
      </c>
      <c r="BF166" s="657"/>
      <c r="BG166" s="657"/>
      <c r="BH166" s="657"/>
      <c r="BI166" s="657"/>
      <c r="BJ166" s="657">
        <f>BJ159+BJ160-BJ163</f>
        <v>0</v>
      </c>
      <c r="BK166" s="657"/>
      <c r="BL166" s="657"/>
      <c r="BM166" s="657"/>
      <c r="BN166" s="657"/>
      <c r="BO166" s="651">
        <f>SUM(AT166:BN166)</f>
        <v>0</v>
      </c>
      <c r="BP166" s="651"/>
      <c r="BQ166" s="651"/>
      <c r="BR166" s="651"/>
      <c r="BS166" s="651"/>
      <c r="BT166" s="178"/>
      <c r="BU166" s="357">
        <f>'[4]Bao cao'!H64</f>
        <v>-6625282400</v>
      </c>
      <c r="BV166" s="360">
        <f>AE166+BU166</f>
        <v>349536149</v>
      </c>
    </row>
    <row r="167" spans="3:72" ht="19.5" customHeight="1">
      <c r="C167" s="106" t="s">
        <v>437</v>
      </c>
      <c r="D167" s="107"/>
      <c r="E167" s="107"/>
      <c r="F167" s="107"/>
      <c r="G167" s="107"/>
      <c r="H167" s="107"/>
      <c r="I167" s="107"/>
      <c r="J167" s="175"/>
      <c r="K167" s="667"/>
      <c r="L167" s="667"/>
      <c r="M167" s="667"/>
      <c r="N167" s="667"/>
      <c r="O167" s="667"/>
      <c r="P167" s="667"/>
      <c r="Q167" s="667"/>
      <c r="R167" s="667"/>
      <c r="S167" s="667"/>
      <c r="T167" s="667"/>
      <c r="U167" s="667"/>
      <c r="V167" s="667"/>
      <c r="W167" s="667"/>
      <c r="X167" s="667"/>
      <c r="Y167" s="667"/>
      <c r="Z167" s="603"/>
      <c r="AA167" s="603"/>
      <c r="AB167" s="603"/>
      <c r="AC167" s="603"/>
      <c r="AD167" s="603"/>
      <c r="AE167" s="603"/>
      <c r="AF167" s="603"/>
      <c r="AG167" s="603"/>
      <c r="AH167" s="603"/>
      <c r="AI167" s="603"/>
      <c r="AM167" s="117" t="e">
        <f>#REF!</f>
        <v>#REF!</v>
      </c>
      <c r="AN167" s="107"/>
      <c r="AO167" s="107"/>
      <c r="AP167" s="107"/>
      <c r="AQ167" s="107"/>
      <c r="AR167" s="107"/>
      <c r="AS167" s="107"/>
      <c r="AT167" s="107"/>
      <c r="AU167" s="503"/>
      <c r="AV167" s="503"/>
      <c r="AW167" s="503"/>
      <c r="AX167" s="503"/>
      <c r="AY167" s="503"/>
      <c r="AZ167" s="503"/>
      <c r="BA167" s="503"/>
      <c r="BB167" s="503"/>
      <c r="BC167" s="503"/>
      <c r="BD167" s="503"/>
      <c r="BE167" s="503"/>
      <c r="BF167" s="503"/>
      <c r="BG167" s="503"/>
      <c r="BH167" s="503"/>
      <c r="BI167" s="503"/>
      <c r="BJ167" s="503"/>
      <c r="BK167" s="503"/>
      <c r="BL167" s="503"/>
      <c r="BM167" s="503"/>
      <c r="BN167" s="503"/>
      <c r="BO167" s="625"/>
      <c r="BP167" s="625"/>
      <c r="BQ167" s="625"/>
      <c r="BR167" s="625"/>
      <c r="BS167" s="625"/>
      <c r="BT167" s="118"/>
    </row>
    <row r="168" spans="3:74" ht="19.5" customHeight="1">
      <c r="C168" s="338" t="s">
        <v>439</v>
      </c>
      <c r="D168" s="107"/>
      <c r="E168" s="107"/>
      <c r="F168" s="107"/>
      <c r="G168" s="107"/>
      <c r="H168" s="107"/>
      <c r="I168" s="107"/>
      <c r="J168" s="175"/>
      <c r="K168" s="668">
        <f>K148-K159</f>
        <v>3552359720</v>
      </c>
      <c r="L168" s="668"/>
      <c r="M168" s="668"/>
      <c r="N168" s="668"/>
      <c r="O168" s="668"/>
      <c r="P168" s="668">
        <f>P148-P159</f>
        <v>109090909</v>
      </c>
      <c r="Q168" s="668"/>
      <c r="R168" s="668"/>
      <c r="S168" s="668"/>
      <c r="T168" s="668"/>
      <c r="U168" s="668">
        <f>U148-U159</f>
        <v>0</v>
      </c>
      <c r="V168" s="668"/>
      <c r="W168" s="668"/>
      <c r="X168" s="668"/>
      <c r="Y168" s="668"/>
      <c r="Z168" s="603">
        <f>Z148-Z159</f>
        <v>1134908958</v>
      </c>
      <c r="AA168" s="603"/>
      <c r="AB168" s="603"/>
      <c r="AC168" s="603"/>
      <c r="AD168" s="603"/>
      <c r="AE168" s="603">
        <f>AE148-AE159</f>
        <v>4796359587</v>
      </c>
      <c r="AF168" s="603"/>
      <c r="AG168" s="603"/>
      <c r="AH168" s="603"/>
      <c r="AI168" s="603"/>
      <c r="AM168" s="121" t="e">
        <f>#REF!</f>
        <v>#REF!</v>
      </c>
      <c r="AN168" s="120"/>
      <c r="AO168" s="120"/>
      <c r="AP168" s="120"/>
      <c r="AQ168" s="120"/>
      <c r="AR168" s="120"/>
      <c r="AS168" s="120"/>
      <c r="AT168" s="120"/>
      <c r="AU168" s="657">
        <f>AU148-AU159</f>
        <v>0</v>
      </c>
      <c r="AV168" s="657"/>
      <c r="AW168" s="657"/>
      <c r="AX168" s="657"/>
      <c r="AY168" s="657"/>
      <c r="AZ168" s="657">
        <f>AZ148-AZ159</f>
        <v>0</v>
      </c>
      <c r="BA168" s="657"/>
      <c r="BB168" s="657"/>
      <c r="BC168" s="657"/>
      <c r="BD168" s="657"/>
      <c r="BE168" s="657">
        <f>BE148-BE159</f>
        <v>0</v>
      </c>
      <c r="BF168" s="657"/>
      <c r="BG168" s="657"/>
      <c r="BH168" s="657"/>
      <c r="BI168" s="657"/>
      <c r="BJ168" s="657">
        <f>BJ148-BJ159</f>
        <v>0</v>
      </c>
      <c r="BK168" s="657"/>
      <c r="BL168" s="657"/>
      <c r="BM168" s="657"/>
      <c r="BN168" s="657"/>
      <c r="BO168" s="651">
        <f>BO148-BO159</f>
        <v>0</v>
      </c>
      <c r="BP168" s="651"/>
      <c r="BQ168" s="651"/>
      <c r="BR168" s="651"/>
      <c r="BS168" s="651"/>
      <c r="BT168" s="178"/>
      <c r="BU168" s="357">
        <f>'[4]lien ket'!J83</f>
        <v>4687268678</v>
      </c>
      <c r="BV168" s="360">
        <f>AE168-BU168</f>
        <v>109090909</v>
      </c>
    </row>
    <row r="169" spans="3:74" ht="19.5" customHeight="1">
      <c r="C169" s="158" t="s">
        <v>441</v>
      </c>
      <c r="D169" s="102"/>
      <c r="E169" s="102"/>
      <c r="F169" s="102"/>
      <c r="G169" s="102"/>
      <c r="H169" s="102"/>
      <c r="I169" s="102"/>
      <c r="J169" s="174"/>
      <c r="K169" s="655">
        <f>K157-K166</f>
        <v>2695216865</v>
      </c>
      <c r="L169" s="655"/>
      <c r="M169" s="655"/>
      <c r="N169" s="655"/>
      <c r="O169" s="655"/>
      <c r="P169" s="655">
        <f>P157-P166</f>
        <v>90909089</v>
      </c>
      <c r="Q169" s="655"/>
      <c r="R169" s="655"/>
      <c r="S169" s="655"/>
      <c r="T169" s="655"/>
      <c r="U169" s="655">
        <f>U157-U166</f>
        <v>0</v>
      </c>
      <c r="V169" s="655"/>
      <c r="W169" s="655"/>
      <c r="X169" s="655"/>
      <c r="Y169" s="655"/>
      <c r="Z169" s="656">
        <f>Z157-Z166</f>
        <v>997988826</v>
      </c>
      <c r="AA169" s="656"/>
      <c r="AB169" s="656"/>
      <c r="AC169" s="656"/>
      <c r="AD169" s="656"/>
      <c r="AE169" s="656">
        <f>AE157-AE166</f>
        <v>3784114780</v>
      </c>
      <c r="AF169" s="656"/>
      <c r="AG169" s="656"/>
      <c r="AH169" s="656"/>
      <c r="AI169" s="656"/>
      <c r="AM169" s="159" t="e">
        <f>#REF!</f>
        <v>#REF!</v>
      </c>
      <c r="AN169" s="102"/>
      <c r="AO169" s="102"/>
      <c r="AP169" s="102"/>
      <c r="AQ169" s="102"/>
      <c r="AR169" s="102"/>
      <c r="AS169" s="102"/>
      <c r="AT169" s="102"/>
      <c r="AU169" s="669">
        <f>AU157-AU166</f>
        <v>0</v>
      </c>
      <c r="AV169" s="669"/>
      <c r="AW169" s="669"/>
      <c r="AX169" s="669"/>
      <c r="AY169" s="669"/>
      <c r="AZ169" s="669">
        <f>AZ157-AZ166</f>
        <v>0</v>
      </c>
      <c r="BA169" s="669"/>
      <c r="BB169" s="669"/>
      <c r="BC169" s="669"/>
      <c r="BD169" s="669"/>
      <c r="BE169" s="669">
        <f>BE157-BE166</f>
        <v>0</v>
      </c>
      <c r="BF169" s="669"/>
      <c r="BG169" s="669"/>
      <c r="BH169" s="669"/>
      <c r="BI169" s="669"/>
      <c r="BJ169" s="669">
        <f>BJ157-BJ166</f>
        <v>0</v>
      </c>
      <c r="BK169" s="669"/>
      <c r="BL169" s="669"/>
      <c r="BM169" s="669"/>
      <c r="BN169" s="669"/>
      <c r="BO169" s="571">
        <f>BO157-BO166</f>
        <v>0</v>
      </c>
      <c r="BP169" s="571"/>
      <c r="BQ169" s="571"/>
      <c r="BR169" s="571"/>
      <c r="BS169" s="571"/>
      <c r="BT169" s="180"/>
      <c r="BU169" s="357">
        <f>'[4]lien ket'!F83</f>
        <v>4024560020</v>
      </c>
      <c r="BV169" s="360">
        <f>AE169-BU169</f>
        <v>-240445240</v>
      </c>
    </row>
    <row r="170" spans="3:74" ht="19.5" customHeight="1">
      <c r="C170" s="161"/>
      <c r="D170" s="162"/>
      <c r="E170" s="162"/>
      <c r="F170" s="162"/>
      <c r="G170" s="162"/>
      <c r="H170" s="162"/>
      <c r="I170" s="162"/>
      <c r="J170" s="162"/>
      <c r="K170" s="177"/>
      <c r="L170" s="177"/>
      <c r="M170" s="177"/>
      <c r="N170" s="177"/>
      <c r="O170" s="177"/>
      <c r="P170" s="177"/>
      <c r="Q170" s="177"/>
      <c r="R170" s="177"/>
      <c r="S170" s="177"/>
      <c r="T170" s="177"/>
      <c r="U170" s="177"/>
      <c r="V170" s="177"/>
      <c r="W170" s="181"/>
      <c r="X170" s="181"/>
      <c r="Y170" s="181"/>
      <c r="Z170" s="181"/>
      <c r="AA170" s="181"/>
      <c r="AB170" s="181"/>
      <c r="AC170" s="181"/>
      <c r="AD170" s="181"/>
      <c r="AE170" s="181"/>
      <c r="AF170" s="181"/>
      <c r="AG170" s="181"/>
      <c r="AH170" s="181"/>
      <c r="AI170" s="181"/>
      <c r="AM170" s="161"/>
      <c r="AN170" s="162"/>
      <c r="AO170" s="162"/>
      <c r="AP170" s="162"/>
      <c r="AQ170" s="162"/>
      <c r="AR170" s="162"/>
      <c r="AS170" s="162"/>
      <c r="AT170" s="162"/>
      <c r="AU170" s="177"/>
      <c r="AV170" s="177"/>
      <c r="AW170" s="177"/>
      <c r="AX170" s="177"/>
      <c r="AY170" s="177"/>
      <c r="AZ170" s="177"/>
      <c r="BA170" s="177"/>
      <c r="BB170" s="177"/>
      <c r="BC170" s="177"/>
      <c r="BD170" s="177"/>
      <c r="BE170" s="177"/>
      <c r="BF170" s="177"/>
      <c r="BG170" s="177"/>
      <c r="BH170" s="177"/>
      <c r="BI170" s="177"/>
      <c r="BJ170" s="177"/>
      <c r="BK170" s="177"/>
      <c r="BL170" s="177"/>
      <c r="BM170" s="177"/>
      <c r="BN170" s="177"/>
      <c r="BO170" s="180"/>
      <c r="BP170" s="180"/>
      <c r="BQ170" s="180"/>
      <c r="BR170" s="180"/>
      <c r="BS170" s="180"/>
      <c r="BT170" s="180"/>
      <c r="BV170" s="360"/>
    </row>
    <row r="171" spans="1:94" ht="21.75" customHeight="1">
      <c r="A171" s="59">
        <v>9</v>
      </c>
      <c r="B171" s="59" t="s">
        <v>348</v>
      </c>
      <c r="C171" s="64" t="s">
        <v>469</v>
      </c>
      <c r="D171" s="64"/>
      <c r="E171" s="64"/>
      <c r="F171" s="64"/>
      <c r="G171" s="64"/>
      <c r="H171" s="64"/>
      <c r="I171" s="64"/>
      <c r="J171" s="64"/>
      <c r="K171" s="64"/>
      <c r="L171" s="64"/>
      <c r="M171" s="64"/>
      <c r="N171" s="64"/>
      <c r="O171" s="64"/>
      <c r="P171" s="64"/>
      <c r="Q171" s="64"/>
      <c r="R171" s="64"/>
      <c r="S171" s="64"/>
      <c r="T171" s="64"/>
      <c r="W171" s="470" t="str">
        <f>W77</f>
        <v>30/09/2013</v>
      </c>
      <c r="X171" s="470"/>
      <c r="Y171" s="470"/>
      <c r="Z171" s="470"/>
      <c r="AA171" s="470"/>
      <c r="AB171" s="470"/>
      <c r="AD171" s="470" t="str">
        <f>AD77</f>
        <v>01/01/2013</v>
      </c>
      <c r="AE171" s="470"/>
      <c r="AF171" s="470"/>
      <c r="AG171" s="470"/>
      <c r="AH171" s="470"/>
      <c r="AI171" s="470"/>
      <c r="AJ171" s="66"/>
      <c r="AK171" s="69"/>
      <c r="AL171" s="59">
        <v>9</v>
      </c>
      <c r="AM171" s="59" t="s">
        <v>348</v>
      </c>
      <c r="AN171" s="64" t="s">
        <v>470</v>
      </c>
      <c r="AO171" s="64"/>
      <c r="AP171" s="64"/>
      <c r="AQ171" s="64"/>
      <c r="AR171" s="64"/>
      <c r="AS171" s="64"/>
      <c r="AT171" s="64"/>
      <c r="AU171" s="64"/>
      <c r="AV171" s="64"/>
      <c r="AW171" s="64"/>
      <c r="AX171" s="64"/>
      <c r="AY171" s="64"/>
      <c r="AZ171" s="64"/>
      <c r="BA171" s="64"/>
      <c r="BB171" s="64"/>
      <c r="BC171" s="64"/>
      <c r="BD171" s="64"/>
      <c r="BE171" s="64"/>
      <c r="BU171" s="151"/>
      <c r="BW171" s="70"/>
      <c r="BX171" s="71"/>
      <c r="BY171" s="69"/>
      <c r="BZ171" s="69"/>
      <c r="CA171" s="69"/>
      <c r="CB171" s="69"/>
      <c r="CC171" s="69"/>
      <c r="CD171" s="69"/>
      <c r="CE171" s="69"/>
      <c r="CF171" s="69"/>
      <c r="CG171" s="69"/>
      <c r="CH171" s="69"/>
      <c r="CI171" s="69"/>
      <c r="CJ171" s="69"/>
      <c r="CK171" s="69"/>
      <c r="CL171" s="69"/>
      <c r="CM171" s="69"/>
      <c r="CN171" s="69"/>
      <c r="CO171" s="69"/>
      <c r="CP171" s="69"/>
    </row>
    <row r="172" spans="3:74" ht="17.25" customHeight="1">
      <c r="C172" s="161"/>
      <c r="D172" s="162"/>
      <c r="E172" s="162"/>
      <c r="F172" s="162"/>
      <c r="G172" s="162"/>
      <c r="H172" s="162"/>
      <c r="I172" s="162"/>
      <c r="J172" s="162"/>
      <c r="K172" s="177"/>
      <c r="L172" s="177"/>
      <c r="M172" s="177"/>
      <c r="N172" s="177"/>
      <c r="O172" s="177"/>
      <c r="P172" s="177"/>
      <c r="Q172" s="177"/>
      <c r="R172" s="177"/>
      <c r="S172" s="177"/>
      <c r="T172" s="177"/>
      <c r="U172" s="177"/>
      <c r="V172" s="177"/>
      <c r="W172" s="472" t="s">
        <v>354</v>
      </c>
      <c r="X172" s="490"/>
      <c r="Y172" s="490"/>
      <c r="Z172" s="490"/>
      <c r="AA172" s="490"/>
      <c r="AB172" s="490"/>
      <c r="AC172" s="67"/>
      <c r="AD172" s="472" t="s">
        <v>354</v>
      </c>
      <c r="AE172" s="490"/>
      <c r="AF172" s="490"/>
      <c r="AG172" s="490"/>
      <c r="AH172" s="490"/>
      <c r="AI172" s="490"/>
      <c r="AM172" s="161"/>
      <c r="AN172" s="162"/>
      <c r="AO172" s="162"/>
      <c r="AP172" s="162"/>
      <c r="AQ172" s="162"/>
      <c r="AR172" s="162"/>
      <c r="AS172" s="162"/>
      <c r="AT172" s="162"/>
      <c r="AU172" s="177"/>
      <c r="AV172" s="177"/>
      <c r="AW172" s="177"/>
      <c r="AX172" s="177"/>
      <c r="AY172" s="177"/>
      <c r="AZ172" s="177"/>
      <c r="BA172" s="177"/>
      <c r="BB172" s="177"/>
      <c r="BC172" s="177"/>
      <c r="BD172" s="177"/>
      <c r="BE172" s="177"/>
      <c r="BF172" s="177"/>
      <c r="BG172" s="177"/>
      <c r="BH172" s="177"/>
      <c r="BI172" s="177"/>
      <c r="BJ172" s="177"/>
      <c r="BK172" s="177"/>
      <c r="BL172" s="177"/>
      <c r="BM172" s="177"/>
      <c r="BN172" s="177"/>
      <c r="BO172" s="180"/>
      <c r="BP172" s="180"/>
      <c r="BQ172" s="180"/>
      <c r="BR172" s="180"/>
      <c r="BS172" s="180"/>
      <c r="BT172" s="180"/>
      <c r="BV172" s="360"/>
    </row>
    <row r="173" spans="3:74" ht="19.5" customHeight="1">
      <c r="C173" s="59" t="s">
        <v>471</v>
      </c>
      <c r="D173" s="59"/>
      <c r="E173" s="59"/>
      <c r="F173" s="59"/>
      <c r="G173" s="59"/>
      <c r="H173" s="59"/>
      <c r="I173" s="59"/>
      <c r="J173" s="59"/>
      <c r="K173" s="59"/>
      <c r="L173" s="59"/>
      <c r="M173" s="59"/>
      <c r="N173" s="59"/>
      <c r="O173" s="59"/>
      <c r="P173" s="59"/>
      <c r="Q173" s="59"/>
      <c r="R173" s="59"/>
      <c r="S173" s="59"/>
      <c r="T173" s="177"/>
      <c r="U173" s="177"/>
      <c r="V173" s="177"/>
      <c r="W173" s="505">
        <f>SUBTOTAL(9,W174:AB177)</f>
        <v>3018331155</v>
      </c>
      <c r="X173" s="505"/>
      <c r="Y173" s="505"/>
      <c r="Z173" s="505"/>
      <c r="AA173" s="505"/>
      <c r="AB173" s="505"/>
      <c r="AC173" s="181"/>
      <c r="AD173" s="505">
        <f>SUBTOTAL(9,AD174:AI177)</f>
        <v>2973911155</v>
      </c>
      <c r="AE173" s="505"/>
      <c r="AF173" s="505"/>
      <c r="AG173" s="505"/>
      <c r="AH173" s="505"/>
      <c r="AI173" s="505"/>
      <c r="AM173" s="161"/>
      <c r="AN173" s="162"/>
      <c r="AO173" s="162"/>
      <c r="AP173" s="162"/>
      <c r="AQ173" s="162"/>
      <c r="AR173" s="162"/>
      <c r="AS173" s="162"/>
      <c r="AT173" s="162"/>
      <c r="AU173" s="177"/>
      <c r="AV173" s="177"/>
      <c r="AW173" s="177"/>
      <c r="AX173" s="177"/>
      <c r="AY173" s="177"/>
      <c r="AZ173" s="177"/>
      <c r="BA173" s="177"/>
      <c r="BB173" s="177"/>
      <c r="BC173" s="177"/>
      <c r="BD173" s="177"/>
      <c r="BE173" s="177"/>
      <c r="BF173" s="177"/>
      <c r="BG173" s="177"/>
      <c r="BH173" s="177"/>
      <c r="BI173" s="177"/>
      <c r="BJ173" s="177"/>
      <c r="BK173" s="177"/>
      <c r="BL173" s="177"/>
      <c r="BM173" s="177"/>
      <c r="BN173" s="177"/>
      <c r="BO173" s="180"/>
      <c r="BP173" s="180"/>
      <c r="BQ173" s="180"/>
      <c r="BR173" s="180"/>
      <c r="BS173" s="180"/>
      <c r="BT173" s="180"/>
      <c r="BV173" s="360"/>
    </row>
    <row r="174" spans="3:74" ht="19.5" customHeight="1">
      <c r="C174" s="86" t="s">
        <v>472</v>
      </c>
      <c r="D174" s="59"/>
      <c r="E174" s="59"/>
      <c r="F174" s="59"/>
      <c r="G174" s="59"/>
      <c r="H174" s="59"/>
      <c r="I174" s="59"/>
      <c r="J174" s="59"/>
      <c r="K174" s="59"/>
      <c r="L174" s="59"/>
      <c r="M174" s="59"/>
      <c r="N174" s="59"/>
      <c r="O174" s="59"/>
      <c r="P174" s="59"/>
      <c r="Q174" s="59"/>
      <c r="R174" s="59"/>
      <c r="S174" s="59"/>
      <c r="T174" s="177"/>
      <c r="U174" s="177"/>
      <c r="V174" s="177"/>
      <c r="W174" s="462">
        <v>34420000</v>
      </c>
      <c r="X174" s="462"/>
      <c r="Y174" s="462"/>
      <c r="Z174" s="462"/>
      <c r="AA174" s="462"/>
      <c r="AB174" s="462"/>
      <c r="AC174" s="181"/>
      <c r="AD174" s="504"/>
      <c r="AE174" s="504"/>
      <c r="AF174" s="504"/>
      <c r="AG174" s="504"/>
      <c r="AH174" s="504"/>
      <c r="AI174" s="504"/>
      <c r="AM174" s="161"/>
      <c r="AN174" s="162"/>
      <c r="AO174" s="162"/>
      <c r="AP174" s="162"/>
      <c r="AQ174" s="162"/>
      <c r="AR174" s="162"/>
      <c r="AS174" s="162"/>
      <c r="AT174" s="162"/>
      <c r="AU174" s="177"/>
      <c r="AV174" s="177"/>
      <c r="AW174" s="177"/>
      <c r="AX174" s="177"/>
      <c r="AY174" s="177"/>
      <c r="AZ174" s="177"/>
      <c r="BA174" s="177"/>
      <c r="BB174" s="177"/>
      <c r="BC174" s="177"/>
      <c r="BD174" s="177"/>
      <c r="BE174" s="177"/>
      <c r="BF174" s="177"/>
      <c r="BG174" s="177"/>
      <c r="BH174" s="177"/>
      <c r="BI174" s="177"/>
      <c r="BJ174" s="177"/>
      <c r="BK174" s="177"/>
      <c r="BL174" s="177"/>
      <c r="BM174" s="177"/>
      <c r="BN174" s="177"/>
      <c r="BO174" s="180"/>
      <c r="BP174" s="180"/>
      <c r="BQ174" s="180"/>
      <c r="BR174" s="180"/>
      <c r="BS174" s="180"/>
      <c r="BT174" s="180"/>
      <c r="BV174" s="360"/>
    </row>
    <row r="175" spans="3:74" ht="19.5" customHeight="1">
      <c r="C175" s="86" t="s">
        <v>473</v>
      </c>
      <c r="D175" s="153"/>
      <c r="E175" s="153"/>
      <c r="F175" s="153"/>
      <c r="G175" s="153"/>
      <c r="H175" s="153"/>
      <c r="I175" s="153"/>
      <c r="J175" s="153"/>
      <c r="K175" s="153"/>
      <c r="L175" s="153"/>
      <c r="M175" s="153"/>
      <c r="N175" s="153"/>
      <c r="O175" s="153"/>
      <c r="P175" s="153"/>
      <c r="Q175" s="153"/>
      <c r="R175" s="153"/>
      <c r="S175" s="153"/>
      <c r="T175" s="177"/>
      <c r="U175" s="177"/>
      <c r="V175" s="177"/>
      <c r="W175" s="462"/>
      <c r="X175" s="462"/>
      <c r="Y175" s="462"/>
      <c r="Z175" s="462"/>
      <c r="AA175" s="462"/>
      <c r="AB175" s="462"/>
      <c r="AC175" s="181"/>
      <c r="AD175" s="504"/>
      <c r="AE175" s="504"/>
      <c r="AF175" s="504"/>
      <c r="AG175" s="504"/>
      <c r="AH175" s="504"/>
      <c r="AI175" s="504"/>
      <c r="AM175" s="161"/>
      <c r="AN175" s="162"/>
      <c r="AO175" s="162"/>
      <c r="AP175" s="162"/>
      <c r="AQ175" s="162"/>
      <c r="AR175" s="162"/>
      <c r="AS175" s="162"/>
      <c r="AT175" s="162"/>
      <c r="AU175" s="177"/>
      <c r="AV175" s="177"/>
      <c r="AW175" s="177"/>
      <c r="AX175" s="177"/>
      <c r="AY175" s="177"/>
      <c r="AZ175" s="177"/>
      <c r="BA175" s="177"/>
      <c r="BB175" s="177"/>
      <c r="BC175" s="177"/>
      <c r="BD175" s="177"/>
      <c r="BE175" s="177"/>
      <c r="BF175" s="177"/>
      <c r="BG175" s="177"/>
      <c r="BH175" s="177"/>
      <c r="BI175" s="177"/>
      <c r="BJ175" s="177"/>
      <c r="BK175" s="177"/>
      <c r="BL175" s="177"/>
      <c r="BM175" s="177"/>
      <c r="BN175" s="177"/>
      <c r="BO175" s="180"/>
      <c r="BP175" s="180"/>
      <c r="BQ175" s="180"/>
      <c r="BR175" s="180"/>
      <c r="BS175" s="180"/>
      <c r="BT175" s="180"/>
      <c r="BV175" s="360"/>
    </row>
    <row r="176" spans="3:74" ht="18" customHeight="1">
      <c r="C176" s="86" t="s">
        <v>474</v>
      </c>
      <c r="D176" s="153"/>
      <c r="E176" s="153"/>
      <c r="F176" s="153"/>
      <c r="G176" s="153"/>
      <c r="H176" s="153"/>
      <c r="I176" s="153"/>
      <c r="J176" s="153"/>
      <c r="K176" s="153"/>
      <c r="L176" s="153"/>
      <c r="M176" s="153"/>
      <c r="N176" s="153"/>
      <c r="O176" s="153"/>
      <c r="P176" s="153"/>
      <c r="Q176" s="153"/>
      <c r="R176" s="153"/>
      <c r="S176" s="153"/>
      <c r="T176" s="177"/>
      <c r="U176" s="177"/>
      <c r="V176" s="177"/>
      <c r="W176" s="462">
        <v>2983911155</v>
      </c>
      <c r="X176" s="462"/>
      <c r="Y176" s="462"/>
      <c r="Z176" s="462"/>
      <c r="AA176" s="462"/>
      <c r="AB176" s="462"/>
      <c r="AC176" s="181"/>
      <c r="AD176" s="462">
        <v>2973911155</v>
      </c>
      <c r="AE176" s="462"/>
      <c r="AF176" s="462"/>
      <c r="AG176" s="462"/>
      <c r="AH176" s="462"/>
      <c r="AI176" s="462"/>
      <c r="AM176" s="161"/>
      <c r="AN176" s="162"/>
      <c r="AO176" s="162"/>
      <c r="AP176" s="162"/>
      <c r="AQ176" s="162"/>
      <c r="AR176" s="162"/>
      <c r="AS176" s="162"/>
      <c r="AT176" s="162"/>
      <c r="AU176" s="177"/>
      <c r="AV176" s="177"/>
      <c r="AW176" s="177"/>
      <c r="AX176" s="177"/>
      <c r="AY176" s="177"/>
      <c r="AZ176" s="177"/>
      <c r="BA176" s="177"/>
      <c r="BB176" s="177"/>
      <c r="BC176" s="177"/>
      <c r="BD176" s="177"/>
      <c r="BE176" s="177"/>
      <c r="BF176" s="177"/>
      <c r="BG176" s="177"/>
      <c r="BH176" s="177"/>
      <c r="BI176" s="177"/>
      <c r="BJ176" s="177"/>
      <c r="BK176" s="177"/>
      <c r="BL176" s="177"/>
      <c r="BM176" s="177"/>
      <c r="BN176" s="177"/>
      <c r="BO176" s="180"/>
      <c r="BP176" s="180"/>
      <c r="BQ176" s="180"/>
      <c r="BR176" s="180"/>
      <c r="BS176" s="180"/>
      <c r="BT176" s="180"/>
      <c r="BV176" s="360"/>
    </row>
    <row r="177" spans="3:74" ht="19.5" customHeight="1">
      <c r="C177" s="86" t="s">
        <v>475</v>
      </c>
      <c r="D177" s="153"/>
      <c r="E177" s="153"/>
      <c r="F177" s="153"/>
      <c r="G177" s="153"/>
      <c r="H177" s="153"/>
      <c r="I177" s="153"/>
      <c r="J177" s="153"/>
      <c r="K177" s="153"/>
      <c r="L177" s="153"/>
      <c r="M177" s="153"/>
      <c r="N177" s="153"/>
      <c r="O177" s="153"/>
      <c r="P177" s="153"/>
      <c r="Q177" s="153"/>
      <c r="R177" s="153"/>
      <c r="S177" s="153"/>
      <c r="T177" s="177"/>
      <c r="U177" s="177"/>
      <c r="V177" s="177"/>
      <c r="W177" s="504"/>
      <c r="X177" s="504"/>
      <c r="Y177" s="504"/>
      <c r="Z177" s="504"/>
      <c r="AA177" s="504"/>
      <c r="AB177" s="504"/>
      <c r="AC177" s="181"/>
      <c r="AD177" s="504"/>
      <c r="AE177" s="504"/>
      <c r="AF177" s="504"/>
      <c r="AG177" s="504"/>
      <c r="AH177" s="504"/>
      <c r="AI177" s="504"/>
      <c r="AM177" s="161"/>
      <c r="AN177" s="162"/>
      <c r="AO177" s="162"/>
      <c r="AP177" s="162"/>
      <c r="AQ177" s="162"/>
      <c r="AR177" s="162"/>
      <c r="AS177" s="162"/>
      <c r="AT177" s="162"/>
      <c r="AU177" s="177"/>
      <c r="AV177" s="177"/>
      <c r="AW177" s="177"/>
      <c r="AX177" s="177"/>
      <c r="AY177" s="177"/>
      <c r="AZ177" s="177"/>
      <c r="BA177" s="177"/>
      <c r="BB177" s="177"/>
      <c r="BC177" s="177"/>
      <c r="BD177" s="177"/>
      <c r="BE177" s="177"/>
      <c r="BF177" s="177"/>
      <c r="BG177" s="177"/>
      <c r="BH177" s="177"/>
      <c r="BI177" s="177"/>
      <c r="BJ177" s="177"/>
      <c r="BK177" s="177"/>
      <c r="BL177" s="177"/>
      <c r="BM177" s="177"/>
      <c r="BN177" s="177"/>
      <c r="BO177" s="180"/>
      <c r="BP177" s="180"/>
      <c r="BQ177" s="180"/>
      <c r="BR177" s="180"/>
      <c r="BS177" s="180"/>
      <c r="BT177" s="180"/>
      <c r="BV177" s="360"/>
    </row>
    <row r="178" spans="3:74" ht="19.5" customHeight="1">
      <c r="C178" s="59" t="s">
        <v>476</v>
      </c>
      <c r="D178" s="59"/>
      <c r="E178" s="59"/>
      <c r="F178" s="59"/>
      <c r="G178" s="59"/>
      <c r="H178" s="59"/>
      <c r="I178" s="59"/>
      <c r="J178" s="59"/>
      <c r="K178" s="59"/>
      <c r="L178" s="59"/>
      <c r="M178" s="59"/>
      <c r="N178" s="59"/>
      <c r="O178" s="59"/>
      <c r="P178" s="59"/>
      <c r="Q178" s="59"/>
      <c r="R178" s="59"/>
      <c r="S178" s="59"/>
      <c r="T178" s="177"/>
      <c r="U178" s="177"/>
      <c r="V178" s="177"/>
      <c r="W178" s="505">
        <f>SUBTOTAL(9,W179:AB187)</f>
        <v>133812935619</v>
      </c>
      <c r="X178" s="505"/>
      <c r="Y178" s="505"/>
      <c r="Z178" s="505"/>
      <c r="AA178" s="505"/>
      <c r="AB178" s="505"/>
      <c r="AC178" s="181"/>
      <c r="AD178" s="505">
        <f>SUBTOTAL(9,AD179:AI187)</f>
        <v>33902024190</v>
      </c>
      <c r="AE178" s="505"/>
      <c r="AF178" s="505"/>
      <c r="AG178" s="505"/>
      <c r="AH178" s="505"/>
      <c r="AI178" s="505"/>
      <c r="AM178" s="161"/>
      <c r="AN178" s="162"/>
      <c r="AO178" s="162"/>
      <c r="AP178" s="162"/>
      <c r="AQ178" s="162"/>
      <c r="AR178" s="162"/>
      <c r="AS178" s="162"/>
      <c r="AT178" s="162"/>
      <c r="AU178" s="177"/>
      <c r="AV178" s="177"/>
      <c r="AW178" s="177"/>
      <c r="AX178" s="177"/>
      <c r="AY178" s="177"/>
      <c r="AZ178" s="177"/>
      <c r="BA178" s="177"/>
      <c r="BB178" s="177"/>
      <c r="BC178" s="177"/>
      <c r="BD178" s="177"/>
      <c r="BE178" s="177"/>
      <c r="BF178" s="177"/>
      <c r="BG178" s="177"/>
      <c r="BH178" s="177"/>
      <c r="BI178" s="177"/>
      <c r="BJ178" s="177"/>
      <c r="BK178" s="177"/>
      <c r="BL178" s="177"/>
      <c r="BM178" s="177"/>
      <c r="BN178" s="177"/>
      <c r="BO178" s="180"/>
      <c r="BP178" s="180"/>
      <c r="BQ178" s="180"/>
      <c r="BR178" s="180"/>
      <c r="BS178" s="180"/>
      <c r="BT178" s="180"/>
      <c r="BV178" s="360"/>
    </row>
    <row r="179" spans="3:74" ht="18" customHeight="1">
      <c r="C179" s="86" t="s">
        <v>973</v>
      </c>
      <c r="D179" s="59"/>
      <c r="E179" s="59"/>
      <c r="F179" s="59"/>
      <c r="G179" s="59"/>
      <c r="H179" s="59"/>
      <c r="I179" s="59"/>
      <c r="J179" s="59"/>
      <c r="K179" s="59"/>
      <c r="L179" s="59"/>
      <c r="M179" s="59"/>
      <c r="N179" s="59"/>
      <c r="O179" s="59"/>
      <c r="P179" s="59"/>
      <c r="Q179" s="59"/>
      <c r="R179" s="59"/>
      <c r="S179" s="59"/>
      <c r="T179" s="177"/>
      <c r="U179" s="177"/>
      <c r="V179" s="177"/>
      <c r="W179" s="462">
        <v>92221427889</v>
      </c>
      <c r="X179" s="462"/>
      <c r="Y179" s="462"/>
      <c r="Z179" s="462"/>
      <c r="AA179" s="462"/>
      <c r="AB179" s="462"/>
      <c r="AC179" s="181"/>
      <c r="AD179" s="462">
        <v>818704849</v>
      </c>
      <c r="AE179" s="462"/>
      <c r="AF179" s="462"/>
      <c r="AG179" s="462"/>
      <c r="AH179" s="462"/>
      <c r="AI179" s="462"/>
      <c r="AM179" s="161"/>
      <c r="AN179" s="162"/>
      <c r="AO179" s="162"/>
      <c r="AP179" s="162"/>
      <c r="AQ179" s="162"/>
      <c r="AR179" s="162"/>
      <c r="AS179" s="162"/>
      <c r="AT179" s="162"/>
      <c r="AU179" s="177"/>
      <c r="AV179" s="177"/>
      <c r="AW179" s="177"/>
      <c r="AX179" s="177"/>
      <c r="AY179" s="177"/>
      <c r="AZ179" s="177"/>
      <c r="BA179" s="177"/>
      <c r="BB179" s="177"/>
      <c r="BC179" s="177"/>
      <c r="BD179" s="177"/>
      <c r="BE179" s="177"/>
      <c r="BF179" s="177"/>
      <c r="BG179" s="177"/>
      <c r="BH179" s="177"/>
      <c r="BI179" s="177"/>
      <c r="BJ179" s="177"/>
      <c r="BK179" s="177"/>
      <c r="BL179" s="177"/>
      <c r="BM179" s="177"/>
      <c r="BN179" s="177"/>
      <c r="BO179" s="180"/>
      <c r="BP179" s="180"/>
      <c r="BQ179" s="180"/>
      <c r="BR179" s="180"/>
      <c r="BS179" s="180"/>
      <c r="BT179" s="180"/>
      <c r="BV179" s="360"/>
    </row>
    <row r="180" spans="3:74" ht="19.5" customHeight="1" hidden="1">
      <c r="C180" s="86" t="s">
        <v>477</v>
      </c>
      <c r="D180" s="59"/>
      <c r="E180" s="59"/>
      <c r="F180" s="59"/>
      <c r="G180" s="59"/>
      <c r="H180" s="59"/>
      <c r="I180" s="59"/>
      <c r="J180" s="59"/>
      <c r="K180" s="59"/>
      <c r="L180" s="59"/>
      <c r="M180" s="59"/>
      <c r="N180" s="59"/>
      <c r="O180" s="59"/>
      <c r="P180" s="59"/>
      <c r="Q180" s="59"/>
      <c r="R180" s="59"/>
      <c r="S180" s="59"/>
      <c r="T180" s="177"/>
      <c r="U180" s="177"/>
      <c r="V180" s="177"/>
      <c r="W180" s="462"/>
      <c r="X180" s="462"/>
      <c r="Y180" s="462"/>
      <c r="Z180" s="462"/>
      <c r="AA180" s="462"/>
      <c r="AB180" s="462"/>
      <c r="AC180" s="181"/>
      <c r="AD180" s="462"/>
      <c r="AE180" s="462"/>
      <c r="AF180" s="462"/>
      <c r="AG180" s="462"/>
      <c r="AH180" s="462"/>
      <c r="AI180" s="462"/>
      <c r="AM180" s="161"/>
      <c r="AN180" s="162"/>
      <c r="AO180" s="162"/>
      <c r="AP180" s="162"/>
      <c r="AQ180" s="162"/>
      <c r="AR180" s="162"/>
      <c r="AS180" s="162"/>
      <c r="AT180" s="162"/>
      <c r="AU180" s="177"/>
      <c r="AV180" s="177"/>
      <c r="AW180" s="177"/>
      <c r="AX180" s="177"/>
      <c r="AY180" s="177"/>
      <c r="AZ180" s="177"/>
      <c r="BA180" s="177"/>
      <c r="BB180" s="177"/>
      <c r="BC180" s="177"/>
      <c r="BD180" s="177"/>
      <c r="BE180" s="177"/>
      <c r="BF180" s="177"/>
      <c r="BG180" s="177"/>
      <c r="BH180" s="177"/>
      <c r="BI180" s="177"/>
      <c r="BJ180" s="177"/>
      <c r="BK180" s="177"/>
      <c r="BL180" s="177"/>
      <c r="BM180" s="177"/>
      <c r="BN180" s="177"/>
      <c r="BO180" s="180"/>
      <c r="BP180" s="180"/>
      <c r="BQ180" s="180"/>
      <c r="BR180" s="180"/>
      <c r="BS180" s="180"/>
      <c r="BT180" s="180"/>
      <c r="BV180" s="360"/>
    </row>
    <row r="181" spans="3:74" ht="19.5" customHeight="1" hidden="1">
      <c r="C181" s="86" t="s">
        <v>478</v>
      </c>
      <c r="D181" s="59"/>
      <c r="E181" s="59"/>
      <c r="F181" s="59"/>
      <c r="G181" s="59"/>
      <c r="H181" s="59"/>
      <c r="I181" s="59"/>
      <c r="J181" s="59"/>
      <c r="K181" s="59"/>
      <c r="L181" s="59"/>
      <c r="M181" s="59"/>
      <c r="N181" s="59"/>
      <c r="O181" s="59"/>
      <c r="P181" s="59"/>
      <c r="Q181" s="59"/>
      <c r="R181" s="59"/>
      <c r="S181" s="59"/>
      <c r="T181" s="177"/>
      <c r="U181" s="177"/>
      <c r="V181" s="177"/>
      <c r="W181" s="462"/>
      <c r="X181" s="462"/>
      <c r="Y181" s="462"/>
      <c r="Z181" s="462"/>
      <c r="AA181" s="462"/>
      <c r="AB181" s="462"/>
      <c r="AC181" s="181"/>
      <c r="AD181" s="462"/>
      <c r="AE181" s="462"/>
      <c r="AF181" s="462"/>
      <c r="AG181" s="462"/>
      <c r="AH181" s="462"/>
      <c r="AI181" s="462"/>
      <c r="AM181" s="161"/>
      <c r="AN181" s="162"/>
      <c r="AO181" s="162"/>
      <c r="AP181" s="162"/>
      <c r="AQ181" s="162"/>
      <c r="AR181" s="162"/>
      <c r="AS181" s="162"/>
      <c r="AT181" s="162"/>
      <c r="AU181" s="177"/>
      <c r="AV181" s="177"/>
      <c r="AW181" s="177"/>
      <c r="AX181" s="177"/>
      <c r="AY181" s="177"/>
      <c r="AZ181" s="177"/>
      <c r="BA181" s="177"/>
      <c r="BB181" s="177"/>
      <c r="BC181" s="177"/>
      <c r="BD181" s="177"/>
      <c r="BE181" s="177"/>
      <c r="BF181" s="177"/>
      <c r="BG181" s="177"/>
      <c r="BH181" s="177"/>
      <c r="BI181" s="177"/>
      <c r="BJ181" s="177"/>
      <c r="BK181" s="177"/>
      <c r="BL181" s="177"/>
      <c r="BM181" s="177"/>
      <c r="BN181" s="177"/>
      <c r="BO181" s="180"/>
      <c r="BP181" s="180"/>
      <c r="BQ181" s="180"/>
      <c r="BR181" s="180"/>
      <c r="BS181" s="180"/>
      <c r="BT181" s="180"/>
      <c r="BV181" s="360"/>
    </row>
    <row r="182" spans="3:74" ht="18" customHeight="1">
      <c r="C182" s="86" t="s">
        <v>479</v>
      </c>
      <c r="D182" s="59"/>
      <c r="E182" s="59"/>
      <c r="F182" s="59"/>
      <c r="G182" s="59"/>
      <c r="H182" s="59"/>
      <c r="I182" s="59"/>
      <c r="J182" s="59"/>
      <c r="K182" s="59"/>
      <c r="L182" s="59"/>
      <c r="M182" s="59"/>
      <c r="N182" s="59"/>
      <c r="O182" s="59"/>
      <c r="P182" s="59"/>
      <c r="Q182" s="59"/>
      <c r="R182" s="59"/>
      <c r="S182" s="59"/>
      <c r="T182" s="177"/>
      <c r="U182" s="177"/>
      <c r="V182" s="177"/>
      <c r="W182" s="462">
        <v>8620580219</v>
      </c>
      <c r="X182" s="462"/>
      <c r="Y182" s="462"/>
      <c r="Z182" s="462"/>
      <c r="AA182" s="462"/>
      <c r="AB182" s="462"/>
      <c r="AC182" s="181"/>
      <c r="AD182" s="462">
        <v>5599223394</v>
      </c>
      <c r="AE182" s="462"/>
      <c r="AF182" s="462"/>
      <c r="AG182" s="462"/>
      <c r="AH182" s="462"/>
      <c r="AI182" s="462"/>
      <c r="AM182" s="161"/>
      <c r="AN182" s="162"/>
      <c r="AO182" s="162"/>
      <c r="AP182" s="162"/>
      <c r="AQ182" s="162"/>
      <c r="AR182" s="162"/>
      <c r="AS182" s="162"/>
      <c r="AT182" s="162"/>
      <c r="AU182" s="177"/>
      <c r="AV182" s="177"/>
      <c r="AW182" s="177"/>
      <c r="AX182" s="177"/>
      <c r="AY182" s="177"/>
      <c r="AZ182" s="177"/>
      <c r="BA182" s="177"/>
      <c r="BB182" s="177"/>
      <c r="BC182" s="177"/>
      <c r="BD182" s="177"/>
      <c r="BE182" s="177"/>
      <c r="BF182" s="177"/>
      <c r="BG182" s="177"/>
      <c r="BH182" s="177"/>
      <c r="BI182" s="177"/>
      <c r="BJ182" s="177"/>
      <c r="BK182" s="177"/>
      <c r="BL182" s="177"/>
      <c r="BM182" s="177"/>
      <c r="BN182" s="177"/>
      <c r="BO182" s="180"/>
      <c r="BP182" s="180"/>
      <c r="BQ182" s="180"/>
      <c r="BR182" s="180"/>
      <c r="BS182" s="180"/>
      <c r="BT182" s="180"/>
      <c r="BV182" s="360"/>
    </row>
    <row r="183" spans="3:74" ht="18" customHeight="1">
      <c r="C183" s="86" t="s">
        <v>480</v>
      </c>
      <c r="D183" s="153"/>
      <c r="E183" s="153"/>
      <c r="F183" s="153"/>
      <c r="G183" s="153"/>
      <c r="H183" s="153"/>
      <c r="I183" s="153"/>
      <c r="J183" s="153"/>
      <c r="K183" s="153"/>
      <c r="L183" s="153"/>
      <c r="M183" s="153"/>
      <c r="N183" s="153"/>
      <c r="O183" s="153"/>
      <c r="P183" s="153"/>
      <c r="Q183" s="153"/>
      <c r="R183" s="153"/>
      <c r="S183" s="153"/>
      <c r="T183" s="177"/>
      <c r="U183" s="177"/>
      <c r="V183" s="177"/>
      <c r="W183" s="462"/>
      <c r="X183" s="462"/>
      <c r="Y183" s="462"/>
      <c r="Z183" s="462"/>
      <c r="AA183" s="462"/>
      <c r="AB183" s="462"/>
      <c r="AC183" s="181"/>
      <c r="AD183" s="462">
        <v>0</v>
      </c>
      <c r="AE183" s="462"/>
      <c r="AF183" s="462"/>
      <c r="AG183" s="462"/>
      <c r="AH183" s="462"/>
      <c r="AI183" s="462"/>
      <c r="AM183" s="161"/>
      <c r="AN183" s="162"/>
      <c r="AO183" s="162"/>
      <c r="AP183" s="162"/>
      <c r="AQ183" s="162"/>
      <c r="AR183" s="162"/>
      <c r="AS183" s="162"/>
      <c r="AT183" s="162"/>
      <c r="AU183" s="177"/>
      <c r="AV183" s="177"/>
      <c r="AW183" s="177"/>
      <c r="AX183" s="177"/>
      <c r="AY183" s="177"/>
      <c r="AZ183" s="177"/>
      <c r="BA183" s="177"/>
      <c r="BB183" s="177"/>
      <c r="BC183" s="177"/>
      <c r="BD183" s="177"/>
      <c r="BE183" s="177"/>
      <c r="BF183" s="177"/>
      <c r="BG183" s="177"/>
      <c r="BH183" s="177"/>
      <c r="BI183" s="177"/>
      <c r="BJ183" s="177"/>
      <c r="BK183" s="177"/>
      <c r="BL183" s="177"/>
      <c r="BM183" s="177"/>
      <c r="BN183" s="177"/>
      <c r="BO183" s="180"/>
      <c r="BP183" s="180"/>
      <c r="BQ183" s="180"/>
      <c r="BR183" s="180"/>
      <c r="BS183" s="180"/>
      <c r="BT183" s="180"/>
      <c r="BV183" s="360"/>
    </row>
    <row r="184" spans="3:74" ht="18" customHeight="1">
      <c r="C184" s="86" t="s">
        <v>481</v>
      </c>
      <c r="D184" s="153"/>
      <c r="E184" s="153"/>
      <c r="F184" s="153"/>
      <c r="G184" s="153"/>
      <c r="H184" s="153"/>
      <c r="I184" s="153"/>
      <c r="J184" s="153"/>
      <c r="K184" s="153"/>
      <c r="L184" s="153"/>
      <c r="M184" s="153"/>
      <c r="N184" s="153"/>
      <c r="O184" s="153"/>
      <c r="P184" s="153"/>
      <c r="Q184" s="153"/>
      <c r="R184" s="153"/>
      <c r="S184" s="153"/>
      <c r="T184" s="177"/>
      <c r="U184" s="177"/>
      <c r="V184" s="177"/>
      <c r="W184" s="462">
        <v>2193548465</v>
      </c>
      <c r="X184" s="462"/>
      <c r="Y184" s="462"/>
      <c r="Z184" s="462"/>
      <c r="AA184" s="462"/>
      <c r="AB184" s="462"/>
      <c r="AC184" s="181"/>
      <c r="AD184" s="462">
        <v>293094477</v>
      </c>
      <c r="AE184" s="462"/>
      <c r="AF184" s="462"/>
      <c r="AG184" s="462"/>
      <c r="AH184" s="462"/>
      <c r="AI184" s="462"/>
      <c r="AM184" s="161"/>
      <c r="AN184" s="162"/>
      <c r="AO184" s="162"/>
      <c r="AP184" s="162"/>
      <c r="AQ184" s="162"/>
      <c r="AR184" s="162"/>
      <c r="AS184" s="162"/>
      <c r="AT184" s="162"/>
      <c r="AU184" s="177"/>
      <c r="AV184" s="177"/>
      <c r="AW184" s="177"/>
      <c r="AX184" s="177"/>
      <c r="AY184" s="177"/>
      <c r="AZ184" s="177"/>
      <c r="BA184" s="177"/>
      <c r="BB184" s="177"/>
      <c r="BC184" s="177"/>
      <c r="BD184" s="177"/>
      <c r="BE184" s="177"/>
      <c r="BF184" s="177"/>
      <c r="BG184" s="177"/>
      <c r="BH184" s="177"/>
      <c r="BI184" s="177"/>
      <c r="BJ184" s="177"/>
      <c r="BK184" s="177"/>
      <c r="BL184" s="177"/>
      <c r="BM184" s="177"/>
      <c r="BN184" s="177"/>
      <c r="BO184" s="180"/>
      <c r="BP184" s="180"/>
      <c r="BQ184" s="180"/>
      <c r="BR184" s="180"/>
      <c r="BS184" s="180"/>
      <c r="BT184" s="180"/>
      <c r="BV184" s="360"/>
    </row>
    <row r="185" spans="3:74" ht="18" customHeight="1">
      <c r="C185" s="86" t="s">
        <v>974</v>
      </c>
      <c r="D185" s="153"/>
      <c r="E185" s="153"/>
      <c r="F185" s="153"/>
      <c r="G185" s="153"/>
      <c r="H185" s="153"/>
      <c r="I185" s="153"/>
      <c r="J185" s="153"/>
      <c r="K185" s="153"/>
      <c r="L185" s="153"/>
      <c r="M185" s="153"/>
      <c r="N185" s="153"/>
      <c r="O185" s="153"/>
      <c r="P185" s="153"/>
      <c r="Q185" s="153"/>
      <c r="R185" s="153"/>
      <c r="S185" s="153"/>
      <c r="T185" s="177"/>
      <c r="U185" s="177"/>
      <c r="V185" s="177"/>
      <c r="W185" s="462">
        <v>7522744627</v>
      </c>
      <c r="X185" s="462"/>
      <c r="Y185" s="462"/>
      <c r="Z185" s="462"/>
      <c r="AA185" s="462"/>
      <c r="AB185" s="462"/>
      <c r="AC185" s="181"/>
      <c r="AD185" s="462">
        <v>6436367051</v>
      </c>
      <c r="AE185" s="462"/>
      <c r="AF185" s="462"/>
      <c r="AG185" s="462"/>
      <c r="AH185" s="462"/>
      <c r="AI185" s="462"/>
      <c r="AM185" s="161"/>
      <c r="AN185" s="162"/>
      <c r="AO185" s="162"/>
      <c r="AP185" s="162"/>
      <c r="AQ185" s="162"/>
      <c r="AR185" s="162"/>
      <c r="AS185" s="162"/>
      <c r="AT185" s="162"/>
      <c r="AU185" s="177"/>
      <c r="AV185" s="177"/>
      <c r="AW185" s="177"/>
      <c r="AX185" s="177"/>
      <c r="AY185" s="177"/>
      <c r="AZ185" s="177"/>
      <c r="BA185" s="177"/>
      <c r="BB185" s="177"/>
      <c r="BC185" s="177"/>
      <c r="BD185" s="177"/>
      <c r="BE185" s="177"/>
      <c r="BF185" s="177"/>
      <c r="BG185" s="177"/>
      <c r="BH185" s="177"/>
      <c r="BI185" s="177"/>
      <c r="BJ185" s="177"/>
      <c r="BK185" s="177"/>
      <c r="BL185" s="177"/>
      <c r="BM185" s="177"/>
      <c r="BN185" s="177"/>
      <c r="BO185" s="180"/>
      <c r="BP185" s="180"/>
      <c r="BQ185" s="180"/>
      <c r="BR185" s="180"/>
      <c r="BS185" s="180"/>
      <c r="BT185" s="180"/>
      <c r="BV185" s="360"/>
    </row>
    <row r="186" spans="3:74" ht="18" customHeight="1">
      <c r="C186" s="75" t="s">
        <v>718</v>
      </c>
      <c r="D186" s="153"/>
      <c r="E186" s="153"/>
      <c r="F186" s="153"/>
      <c r="G186" s="153"/>
      <c r="H186" s="153"/>
      <c r="I186" s="153"/>
      <c r="J186" s="153"/>
      <c r="K186" s="153"/>
      <c r="L186" s="153"/>
      <c r="M186" s="153"/>
      <c r="N186" s="153"/>
      <c r="O186" s="153"/>
      <c r="P186" s="153"/>
      <c r="Q186" s="153"/>
      <c r="R186" s="153"/>
      <c r="S186" s="153"/>
      <c r="T186" s="177"/>
      <c r="U186" s="177"/>
      <c r="V186" s="177"/>
      <c r="W186" s="462">
        <v>23254634419</v>
      </c>
      <c r="X186" s="462"/>
      <c r="Y186" s="462"/>
      <c r="Z186" s="462"/>
      <c r="AA186" s="462"/>
      <c r="AB186" s="462"/>
      <c r="AC186" s="181"/>
      <c r="AD186" s="462">
        <v>20754634419</v>
      </c>
      <c r="AE186" s="462"/>
      <c r="AF186" s="462"/>
      <c r="AG186" s="462"/>
      <c r="AH186" s="462"/>
      <c r="AI186" s="462"/>
      <c r="AM186" s="161"/>
      <c r="AN186" s="162"/>
      <c r="AO186" s="162"/>
      <c r="AP186" s="162"/>
      <c r="AQ186" s="162"/>
      <c r="AR186" s="162"/>
      <c r="AS186" s="162"/>
      <c r="AT186" s="162"/>
      <c r="AU186" s="177"/>
      <c r="AV186" s="177"/>
      <c r="AW186" s="177"/>
      <c r="AX186" s="177"/>
      <c r="AY186" s="177"/>
      <c r="AZ186" s="177"/>
      <c r="BA186" s="177"/>
      <c r="BB186" s="177"/>
      <c r="BC186" s="177"/>
      <c r="BD186" s="177"/>
      <c r="BE186" s="177"/>
      <c r="BF186" s="177"/>
      <c r="BG186" s="177"/>
      <c r="BH186" s="177"/>
      <c r="BI186" s="177"/>
      <c r="BJ186" s="177"/>
      <c r="BK186" s="177"/>
      <c r="BL186" s="177"/>
      <c r="BM186" s="177"/>
      <c r="BN186" s="177"/>
      <c r="BO186" s="180"/>
      <c r="BP186" s="180"/>
      <c r="BQ186" s="180"/>
      <c r="BR186" s="180"/>
      <c r="BS186" s="180"/>
      <c r="BT186" s="180"/>
      <c r="BV186" s="360"/>
    </row>
    <row r="187" spans="3:74" ht="18" customHeight="1">
      <c r="C187" s="75" t="s">
        <v>719</v>
      </c>
      <c r="D187" s="153"/>
      <c r="E187" s="153"/>
      <c r="F187" s="153"/>
      <c r="G187" s="153"/>
      <c r="H187" s="153"/>
      <c r="I187" s="153"/>
      <c r="J187" s="153"/>
      <c r="K187" s="153"/>
      <c r="L187" s="153"/>
      <c r="M187" s="153"/>
      <c r="N187" s="153"/>
      <c r="O187" s="153"/>
      <c r="P187" s="153"/>
      <c r="Q187" s="153"/>
      <c r="R187" s="153"/>
      <c r="S187" s="153"/>
      <c r="T187" s="177"/>
      <c r="U187" s="177"/>
      <c r="V187" s="177"/>
      <c r="W187" s="462"/>
      <c r="X187" s="462"/>
      <c r="Y187" s="462"/>
      <c r="Z187" s="462"/>
      <c r="AA187" s="462"/>
      <c r="AB187" s="462"/>
      <c r="AC187" s="181"/>
      <c r="AD187" s="462">
        <v>0</v>
      </c>
      <c r="AE187" s="462"/>
      <c r="AF187" s="462"/>
      <c r="AG187" s="462"/>
      <c r="AH187" s="462"/>
      <c r="AI187" s="462"/>
      <c r="AM187" s="161"/>
      <c r="AN187" s="162"/>
      <c r="AO187" s="162"/>
      <c r="AP187" s="162"/>
      <c r="AQ187" s="162"/>
      <c r="AR187" s="162"/>
      <c r="AS187" s="162"/>
      <c r="AT187" s="162"/>
      <c r="AU187" s="177"/>
      <c r="AV187" s="177"/>
      <c r="AW187" s="177"/>
      <c r="AX187" s="177"/>
      <c r="AY187" s="177"/>
      <c r="AZ187" s="177"/>
      <c r="BA187" s="177"/>
      <c r="BB187" s="177"/>
      <c r="BC187" s="177"/>
      <c r="BD187" s="177"/>
      <c r="BE187" s="177"/>
      <c r="BF187" s="177"/>
      <c r="BG187" s="177"/>
      <c r="BH187" s="177"/>
      <c r="BI187" s="177"/>
      <c r="BJ187" s="177"/>
      <c r="BK187" s="177"/>
      <c r="BL187" s="177"/>
      <c r="BM187" s="177"/>
      <c r="BN187" s="177"/>
      <c r="BO187" s="180"/>
      <c r="BP187" s="180"/>
      <c r="BQ187" s="180"/>
      <c r="BR187" s="180"/>
      <c r="BS187" s="180"/>
      <c r="BT187" s="180"/>
      <c r="BV187" s="360"/>
    </row>
    <row r="188" spans="3:74" ht="18" customHeight="1">
      <c r="C188" s="59" t="s">
        <v>482</v>
      </c>
      <c r="D188" s="153"/>
      <c r="E188" s="153"/>
      <c r="F188" s="153"/>
      <c r="G188" s="153"/>
      <c r="H188" s="153"/>
      <c r="I188" s="153"/>
      <c r="J188" s="153"/>
      <c r="K188" s="153"/>
      <c r="L188" s="153"/>
      <c r="M188" s="153"/>
      <c r="N188" s="153"/>
      <c r="O188" s="153"/>
      <c r="P188" s="153"/>
      <c r="Q188" s="153"/>
      <c r="R188" s="153"/>
      <c r="S188" s="153"/>
      <c r="T188" s="177"/>
      <c r="U188" s="177"/>
      <c r="V188" s="177"/>
      <c r="W188" s="556">
        <v>1020972173</v>
      </c>
      <c r="X188" s="556"/>
      <c r="Y188" s="556"/>
      <c r="Z188" s="556"/>
      <c r="AA188" s="556"/>
      <c r="AB188" s="556"/>
      <c r="AC188" s="181"/>
      <c r="AD188" s="556">
        <v>0</v>
      </c>
      <c r="AE188" s="556"/>
      <c r="AF188" s="556"/>
      <c r="AG188" s="556"/>
      <c r="AH188" s="556"/>
      <c r="AI188" s="556"/>
      <c r="AM188" s="161"/>
      <c r="AN188" s="162"/>
      <c r="AO188" s="162"/>
      <c r="AP188" s="162"/>
      <c r="AQ188" s="162"/>
      <c r="AR188" s="162"/>
      <c r="AS188" s="162"/>
      <c r="AT188" s="162"/>
      <c r="AU188" s="177"/>
      <c r="AV188" s="177"/>
      <c r="AW188" s="177"/>
      <c r="AX188" s="177"/>
      <c r="AY188" s="177"/>
      <c r="AZ188" s="177"/>
      <c r="BA188" s="177"/>
      <c r="BB188" s="177"/>
      <c r="BC188" s="177"/>
      <c r="BD188" s="177"/>
      <c r="BE188" s="177"/>
      <c r="BF188" s="177"/>
      <c r="BG188" s="177"/>
      <c r="BH188" s="177"/>
      <c r="BI188" s="177"/>
      <c r="BJ188" s="177"/>
      <c r="BK188" s="177"/>
      <c r="BL188" s="177"/>
      <c r="BM188" s="177"/>
      <c r="BN188" s="177"/>
      <c r="BO188" s="180"/>
      <c r="BP188" s="180"/>
      <c r="BQ188" s="180"/>
      <c r="BR188" s="180"/>
      <c r="BS188" s="180"/>
      <c r="BT188" s="180"/>
      <c r="BV188" s="360"/>
    </row>
    <row r="189" spans="3:74" ht="18" customHeight="1" thickBot="1">
      <c r="C189" s="454" t="s">
        <v>361</v>
      </c>
      <c r="D189" s="454"/>
      <c r="E189" s="454"/>
      <c r="F189" s="454"/>
      <c r="G189" s="454"/>
      <c r="H189" s="454"/>
      <c r="I189" s="454"/>
      <c r="J189" s="454"/>
      <c r="K189" s="454"/>
      <c r="L189" s="454"/>
      <c r="M189" s="454"/>
      <c r="N189" s="454"/>
      <c r="O189" s="454"/>
      <c r="P189" s="454"/>
      <c r="Q189" s="454"/>
      <c r="R189" s="454"/>
      <c r="S189" s="454"/>
      <c r="T189" s="177"/>
      <c r="U189" s="177"/>
      <c r="V189" s="177"/>
      <c r="W189" s="455">
        <f>W173+W178+W188</f>
        <v>137852238947</v>
      </c>
      <c r="X189" s="455"/>
      <c r="Y189" s="455"/>
      <c r="Z189" s="455"/>
      <c r="AA189" s="455"/>
      <c r="AB189" s="455"/>
      <c r="AD189" s="455">
        <f>AD173+AD178+AD188</f>
        <v>36875935345</v>
      </c>
      <c r="AE189" s="455"/>
      <c r="AF189" s="455"/>
      <c r="AG189" s="455"/>
      <c r="AH189" s="455"/>
      <c r="AI189" s="455"/>
      <c r="AM189" s="161"/>
      <c r="AN189" s="162"/>
      <c r="AO189" s="162"/>
      <c r="AP189" s="162"/>
      <c r="AQ189" s="162"/>
      <c r="AR189" s="162"/>
      <c r="AS189" s="162"/>
      <c r="AT189" s="162"/>
      <c r="AU189" s="177"/>
      <c r="AV189" s="177"/>
      <c r="AW189" s="177"/>
      <c r="AX189" s="177"/>
      <c r="AY189" s="177"/>
      <c r="AZ189" s="177"/>
      <c r="BA189" s="177"/>
      <c r="BB189" s="177"/>
      <c r="BC189" s="177"/>
      <c r="BD189" s="177"/>
      <c r="BE189" s="177"/>
      <c r="BF189" s="177"/>
      <c r="BG189" s="177"/>
      <c r="BH189" s="177"/>
      <c r="BI189" s="177"/>
      <c r="BJ189" s="177"/>
      <c r="BK189" s="177"/>
      <c r="BL189" s="177"/>
      <c r="BM189" s="177"/>
      <c r="BN189" s="177"/>
      <c r="BO189" s="180"/>
      <c r="BP189" s="180"/>
      <c r="BQ189" s="180"/>
      <c r="BR189" s="180"/>
      <c r="BS189" s="180"/>
      <c r="BT189" s="180"/>
      <c r="BU189" s="357">
        <f>'[4]lien ket'!F86</f>
        <v>42658189516</v>
      </c>
      <c r="BV189" s="360">
        <f>'[4]lien ket'!J86</f>
        <v>36875935345</v>
      </c>
    </row>
    <row r="190" spans="3:74" ht="13.5" customHeight="1" thickTop="1">
      <c r="C190" s="96"/>
      <c r="D190" s="92"/>
      <c r="E190" s="92"/>
      <c r="F190" s="92"/>
      <c r="G190" s="92"/>
      <c r="H190" s="92"/>
      <c r="I190" s="92"/>
      <c r="J190" s="92"/>
      <c r="K190" s="167"/>
      <c r="L190" s="167"/>
      <c r="M190" s="167"/>
      <c r="N190" s="167"/>
      <c r="O190" s="167"/>
      <c r="P190" s="167"/>
      <c r="Q190" s="167"/>
      <c r="R190" s="167"/>
      <c r="S190" s="167"/>
      <c r="T190" s="167"/>
      <c r="U190" s="167"/>
      <c r="V190" s="167"/>
      <c r="W190" s="168"/>
      <c r="X190" s="168"/>
      <c r="Y190" s="168"/>
      <c r="Z190" s="168"/>
      <c r="AA190" s="168"/>
      <c r="AB190" s="168"/>
      <c r="AC190" s="168"/>
      <c r="AD190" s="168"/>
      <c r="AE190" s="168"/>
      <c r="AF190" s="168"/>
      <c r="AG190" s="168"/>
      <c r="AH190" s="168"/>
      <c r="AI190" s="168"/>
      <c r="AM190" s="96"/>
      <c r="AN190" s="92"/>
      <c r="AO190" s="92"/>
      <c r="AP190" s="92"/>
      <c r="AQ190" s="92"/>
      <c r="AR190" s="92"/>
      <c r="AS190" s="92"/>
      <c r="AT190" s="92"/>
      <c r="AU190" s="167"/>
      <c r="AV190" s="167"/>
      <c r="AW190" s="167"/>
      <c r="AX190" s="167"/>
      <c r="AY190" s="167"/>
      <c r="AZ190" s="167"/>
      <c r="BA190" s="167"/>
      <c r="BB190" s="167"/>
      <c r="BC190" s="167"/>
      <c r="BD190" s="167"/>
      <c r="BE190" s="167"/>
      <c r="BF190" s="167"/>
      <c r="BG190" s="167"/>
      <c r="BH190" s="167"/>
      <c r="BI190" s="167"/>
      <c r="BJ190" s="167"/>
      <c r="BK190" s="167"/>
      <c r="BL190" s="167"/>
      <c r="BM190" s="169"/>
      <c r="BN190" s="169"/>
      <c r="BO190" s="169"/>
      <c r="BP190" s="169"/>
      <c r="BQ190" s="169"/>
      <c r="BR190" s="169"/>
      <c r="BS190" s="169"/>
      <c r="BT190" s="169"/>
      <c r="BU190" s="357">
        <f>BU189-W189</f>
        <v>-95194049431</v>
      </c>
      <c r="BV190" s="359">
        <f>BV189-AD189</f>
        <v>0</v>
      </c>
    </row>
    <row r="191" spans="1:74" ht="19.5" customHeight="1" hidden="1">
      <c r="A191" s="59">
        <v>12</v>
      </c>
      <c r="B191" s="59" t="s">
        <v>348</v>
      </c>
      <c r="C191" s="64" t="s">
        <v>787</v>
      </c>
      <c r="D191" s="64"/>
      <c r="E191" s="64"/>
      <c r="F191" s="64"/>
      <c r="G191" s="64"/>
      <c r="H191" s="64"/>
      <c r="I191" s="64"/>
      <c r="J191" s="64"/>
      <c r="K191" s="64"/>
      <c r="L191" s="64"/>
      <c r="M191" s="64"/>
      <c r="N191" s="64"/>
      <c r="O191" s="64"/>
      <c r="P191" s="64"/>
      <c r="Q191" s="64"/>
      <c r="R191" s="64"/>
      <c r="S191" s="64"/>
      <c r="T191" s="64"/>
      <c r="AK191" s="59">
        <v>10</v>
      </c>
      <c r="AL191" s="59" t="s">
        <v>348</v>
      </c>
      <c r="AM191" s="64" t="s">
        <v>788</v>
      </c>
      <c r="AN191" s="64"/>
      <c r="AO191" s="64"/>
      <c r="AP191" s="64"/>
      <c r="AQ191" s="64"/>
      <c r="AR191" s="64"/>
      <c r="AS191" s="64"/>
      <c r="AT191" s="64"/>
      <c r="AU191" s="64"/>
      <c r="AV191" s="64"/>
      <c r="AW191" s="64"/>
      <c r="AX191" s="64"/>
      <c r="AY191" s="64"/>
      <c r="AZ191" s="64"/>
      <c r="BA191" s="64"/>
      <c r="BB191" s="64"/>
      <c r="BC191" s="64"/>
      <c r="BD191" s="64"/>
      <c r="BV191" s="364"/>
    </row>
    <row r="192" spans="3:72" ht="19.5" customHeight="1" hidden="1">
      <c r="C192" s="92"/>
      <c r="D192" s="92"/>
      <c r="E192" s="92"/>
      <c r="F192" s="92"/>
      <c r="G192" s="92"/>
      <c r="H192" s="92"/>
      <c r="I192" s="92"/>
      <c r="J192" s="92"/>
      <c r="K192" s="92"/>
      <c r="L192" s="92"/>
      <c r="M192" s="92"/>
      <c r="N192" s="92"/>
      <c r="O192" s="92"/>
      <c r="P192" s="92"/>
      <c r="Q192" s="92"/>
      <c r="R192" s="92"/>
      <c r="S192" s="92"/>
      <c r="T192" s="92"/>
      <c r="U192" s="92"/>
      <c r="V192" s="92"/>
      <c r="AD192" s="94"/>
      <c r="AE192" s="94"/>
      <c r="AF192" s="94"/>
      <c r="AG192" s="94"/>
      <c r="AH192" s="94"/>
      <c r="AI192" s="94"/>
      <c r="AM192" s="92"/>
      <c r="AN192" s="92"/>
      <c r="AO192" s="92"/>
      <c r="AP192" s="92"/>
      <c r="AQ192" s="92"/>
      <c r="AR192" s="92"/>
      <c r="AS192" s="92"/>
      <c r="AT192" s="92"/>
      <c r="AU192" s="92"/>
      <c r="AV192" s="92"/>
      <c r="AW192" s="92"/>
      <c r="AX192" s="92"/>
      <c r="AY192" s="92"/>
      <c r="AZ192" s="92"/>
      <c r="BA192" s="92"/>
      <c r="BB192" s="92"/>
      <c r="BC192" s="92"/>
      <c r="BD192" s="92"/>
      <c r="BE192" s="92"/>
      <c r="BF192" s="92"/>
      <c r="BG192" s="92"/>
      <c r="BH192" s="92"/>
      <c r="BI192" s="92"/>
      <c r="BJ192" s="92"/>
      <c r="BK192" s="92"/>
      <c r="BL192" s="92"/>
      <c r="BN192" s="77"/>
      <c r="BO192" s="77"/>
      <c r="BP192" s="77"/>
      <c r="BQ192" s="77"/>
      <c r="BR192" s="77"/>
      <c r="BS192" s="77"/>
      <c r="BT192" s="77"/>
    </row>
    <row r="193" spans="3:72" ht="19.5" customHeight="1" hidden="1">
      <c r="C193" s="98" t="s">
        <v>395</v>
      </c>
      <c r="D193" s="98"/>
      <c r="E193" s="98"/>
      <c r="F193" s="98"/>
      <c r="G193" s="98"/>
      <c r="H193" s="98"/>
      <c r="I193" s="98"/>
      <c r="J193" s="98"/>
      <c r="K193" s="301"/>
      <c r="L193" s="536" t="s">
        <v>789</v>
      </c>
      <c r="M193" s="536"/>
      <c r="N193" s="536"/>
      <c r="O193" s="536"/>
      <c r="P193" s="536"/>
      <c r="Q193" s="536"/>
      <c r="R193" s="536" t="s">
        <v>790</v>
      </c>
      <c r="S193" s="536"/>
      <c r="T193" s="536"/>
      <c r="U193" s="536"/>
      <c r="V193" s="536"/>
      <c r="W193" s="536"/>
      <c r="X193" s="557" t="s">
        <v>791</v>
      </c>
      <c r="Y193" s="557"/>
      <c r="Z193" s="557"/>
      <c r="AA193" s="557"/>
      <c r="AB193" s="557"/>
      <c r="AC193" s="557"/>
      <c r="AD193" s="557" t="s">
        <v>789</v>
      </c>
      <c r="AE193" s="557"/>
      <c r="AF193" s="557"/>
      <c r="AG193" s="557"/>
      <c r="AH193" s="557"/>
      <c r="AI193" s="557"/>
      <c r="AM193" s="98" t="s">
        <v>450</v>
      </c>
      <c r="AN193" s="98"/>
      <c r="AO193" s="98"/>
      <c r="AP193" s="98"/>
      <c r="AQ193" s="98"/>
      <c r="AR193" s="98"/>
      <c r="AS193" s="98"/>
      <c r="AT193" s="98"/>
      <c r="AU193" s="301"/>
      <c r="AV193" s="536" t="s">
        <v>792</v>
      </c>
      <c r="AW193" s="536"/>
      <c r="AX193" s="536"/>
      <c r="AY193" s="536"/>
      <c r="AZ193" s="536"/>
      <c r="BA193" s="536"/>
      <c r="BB193" s="536" t="s">
        <v>793</v>
      </c>
      <c r="BC193" s="536"/>
      <c r="BD193" s="536"/>
      <c r="BE193" s="536"/>
      <c r="BF193" s="536"/>
      <c r="BG193" s="536"/>
      <c r="BH193" s="536" t="s">
        <v>794</v>
      </c>
      <c r="BI193" s="536"/>
      <c r="BJ193" s="536"/>
      <c r="BK193" s="536"/>
      <c r="BL193" s="536"/>
      <c r="BM193" s="536"/>
      <c r="BN193" s="498" t="s">
        <v>795</v>
      </c>
      <c r="BO193" s="498"/>
      <c r="BP193" s="498"/>
      <c r="BQ193" s="498"/>
      <c r="BR193" s="498"/>
      <c r="BS193" s="498"/>
      <c r="BT193" s="105"/>
    </row>
    <row r="194" spans="3:72" ht="19.5" customHeight="1" hidden="1">
      <c r="C194" s="104"/>
      <c r="D194" s="102"/>
      <c r="E194" s="102"/>
      <c r="F194" s="102"/>
      <c r="G194" s="102"/>
      <c r="H194" s="102"/>
      <c r="I194" s="102"/>
      <c r="J194" s="102"/>
      <c r="K194" s="300"/>
      <c r="L194" s="624" t="s">
        <v>796</v>
      </c>
      <c r="M194" s="624"/>
      <c r="N194" s="624"/>
      <c r="O194" s="624"/>
      <c r="P194" s="624"/>
      <c r="Q194" s="624"/>
      <c r="R194" s="624" t="s">
        <v>797</v>
      </c>
      <c r="S194" s="624"/>
      <c r="T194" s="624"/>
      <c r="U194" s="624"/>
      <c r="V194" s="624"/>
      <c r="W194" s="624"/>
      <c r="X194" s="670" t="s">
        <v>797</v>
      </c>
      <c r="Y194" s="670"/>
      <c r="Z194" s="670"/>
      <c r="AA194" s="670"/>
      <c r="AB194" s="670"/>
      <c r="AC194" s="670"/>
      <c r="AD194" s="670" t="s">
        <v>798</v>
      </c>
      <c r="AE194" s="670"/>
      <c r="AF194" s="670"/>
      <c r="AG194" s="670"/>
      <c r="AH194" s="670"/>
      <c r="AI194" s="670"/>
      <c r="AM194" s="104"/>
      <c r="AN194" s="102"/>
      <c r="AO194" s="102"/>
      <c r="AP194" s="102"/>
      <c r="AQ194" s="102"/>
      <c r="AR194" s="102"/>
      <c r="AS194" s="102"/>
      <c r="AT194" s="102"/>
      <c r="AU194" s="300"/>
      <c r="AV194" s="624" t="s">
        <v>799</v>
      </c>
      <c r="AW194" s="624"/>
      <c r="AX194" s="624"/>
      <c r="AY194" s="624"/>
      <c r="AZ194" s="624"/>
      <c r="BA194" s="624"/>
      <c r="BB194" s="624"/>
      <c r="BC194" s="624"/>
      <c r="BD194" s="624"/>
      <c r="BE194" s="624"/>
      <c r="BF194" s="624"/>
      <c r="BG194" s="624"/>
      <c r="BH194" s="624"/>
      <c r="BI194" s="624"/>
      <c r="BJ194" s="624"/>
      <c r="BK194" s="624"/>
      <c r="BL194" s="624"/>
      <c r="BM194" s="624"/>
      <c r="BN194" s="499" t="s">
        <v>799</v>
      </c>
      <c r="BO194" s="499"/>
      <c r="BP194" s="499"/>
      <c r="BQ194" s="499"/>
      <c r="BR194" s="499"/>
      <c r="BS194" s="499"/>
      <c r="BT194" s="105"/>
    </row>
    <row r="195" spans="3:72" ht="19.5" customHeight="1" hidden="1" thickBot="1">
      <c r="C195" s="117" t="s">
        <v>800</v>
      </c>
      <c r="D195" s="107"/>
      <c r="E195" s="107"/>
      <c r="F195" s="107"/>
      <c r="G195" s="107"/>
      <c r="H195" s="107"/>
      <c r="I195" s="107"/>
      <c r="J195" s="107"/>
      <c r="K195" s="297"/>
      <c r="L195" s="503"/>
      <c r="M195" s="503"/>
      <c r="N195" s="503"/>
      <c r="O195" s="503"/>
      <c r="P195" s="503"/>
      <c r="Q195" s="503"/>
      <c r="R195" s="503"/>
      <c r="S195" s="503"/>
      <c r="T195" s="503"/>
      <c r="U195" s="503"/>
      <c r="V195" s="503"/>
      <c r="W195" s="503"/>
      <c r="X195" s="659"/>
      <c r="Y195" s="659"/>
      <c r="Z195" s="659"/>
      <c r="AA195" s="659"/>
      <c r="AB195" s="659"/>
      <c r="AC195" s="659"/>
      <c r="AD195" s="500"/>
      <c r="AE195" s="500"/>
      <c r="AF195" s="500"/>
      <c r="AG195" s="500"/>
      <c r="AH195" s="500"/>
      <c r="AI195" s="500"/>
      <c r="AM195" s="117" t="e">
        <f>AM147</f>
        <v>#REF!</v>
      </c>
      <c r="AN195" s="107"/>
      <c r="AO195" s="107"/>
      <c r="AP195" s="107"/>
      <c r="AQ195" s="107"/>
      <c r="AR195" s="107"/>
      <c r="AS195" s="107"/>
      <c r="AT195" s="107"/>
      <c r="AU195" s="297"/>
      <c r="AV195" s="503"/>
      <c r="AW195" s="503"/>
      <c r="AX195" s="503"/>
      <c r="AY195" s="503"/>
      <c r="AZ195" s="503"/>
      <c r="BA195" s="503"/>
      <c r="BB195" s="503"/>
      <c r="BC195" s="503"/>
      <c r="BD195" s="503"/>
      <c r="BE195" s="503"/>
      <c r="BF195" s="503"/>
      <c r="BG195" s="503"/>
      <c r="BH195" s="503"/>
      <c r="BI195" s="503"/>
      <c r="BJ195" s="503"/>
      <c r="BK195" s="503"/>
      <c r="BL195" s="503"/>
      <c r="BM195" s="503"/>
      <c r="BN195" s="501"/>
      <c r="BO195" s="501"/>
      <c r="BP195" s="501"/>
      <c r="BQ195" s="501"/>
      <c r="BR195" s="501"/>
      <c r="BS195" s="501"/>
      <c r="BT195" s="339"/>
    </row>
    <row r="196" spans="3:72" ht="19.5" customHeight="1" hidden="1" thickTop="1">
      <c r="C196" s="121" t="s">
        <v>801</v>
      </c>
      <c r="D196" s="120"/>
      <c r="E196" s="120"/>
      <c r="F196" s="120"/>
      <c r="G196" s="120"/>
      <c r="H196" s="120"/>
      <c r="I196" s="120"/>
      <c r="J196" s="120"/>
      <c r="K196" s="122"/>
      <c r="L196" s="626"/>
      <c r="M196" s="626"/>
      <c r="N196" s="626"/>
      <c r="O196" s="626"/>
      <c r="P196" s="626"/>
      <c r="Q196" s="626"/>
      <c r="R196" s="626"/>
      <c r="S196" s="626"/>
      <c r="T196" s="626"/>
      <c r="U196" s="626"/>
      <c r="V196" s="626"/>
      <c r="W196" s="626"/>
      <c r="X196" s="671"/>
      <c r="Y196" s="671"/>
      <c r="Z196" s="671"/>
      <c r="AA196" s="671"/>
      <c r="AB196" s="671"/>
      <c r="AC196" s="671"/>
      <c r="AD196" s="502">
        <f>L196+R196-X196</f>
        <v>0</v>
      </c>
      <c r="AE196" s="502"/>
      <c r="AF196" s="502"/>
      <c r="AG196" s="502"/>
      <c r="AH196" s="502"/>
      <c r="AI196" s="502"/>
      <c r="AM196" s="121" t="s">
        <v>802</v>
      </c>
      <c r="AN196" s="120"/>
      <c r="AO196" s="120"/>
      <c r="AP196" s="120"/>
      <c r="AQ196" s="120"/>
      <c r="AR196" s="120"/>
      <c r="AS196" s="120"/>
      <c r="AT196" s="120"/>
      <c r="AU196" s="122"/>
      <c r="AV196" s="626"/>
      <c r="AW196" s="626"/>
      <c r="AX196" s="626"/>
      <c r="AY196" s="626"/>
      <c r="AZ196" s="626"/>
      <c r="BA196" s="626"/>
      <c r="BB196" s="626"/>
      <c r="BC196" s="626"/>
      <c r="BD196" s="626"/>
      <c r="BE196" s="626"/>
      <c r="BF196" s="626"/>
      <c r="BG196" s="626"/>
      <c r="BH196" s="626"/>
      <c r="BI196" s="626"/>
      <c r="BJ196" s="626"/>
      <c r="BK196" s="626"/>
      <c r="BL196" s="626"/>
      <c r="BM196" s="626"/>
      <c r="BN196" s="492">
        <f>AV196+BB196-BH196</f>
        <v>0</v>
      </c>
      <c r="BO196" s="493"/>
      <c r="BP196" s="493"/>
      <c r="BQ196" s="493"/>
      <c r="BR196" s="493"/>
      <c r="BS196" s="493"/>
      <c r="BT196" s="69"/>
    </row>
    <row r="197" spans="3:72" ht="19.5" customHeight="1" hidden="1">
      <c r="C197" s="121" t="s">
        <v>803</v>
      </c>
      <c r="D197" s="120"/>
      <c r="E197" s="120"/>
      <c r="F197" s="120"/>
      <c r="G197" s="120"/>
      <c r="H197" s="120"/>
      <c r="I197" s="120"/>
      <c r="J197" s="120"/>
      <c r="K197" s="84"/>
      <c r="L197" s="497"/>
      <c r="M197" s="497"/>
      <c r="N197" s="497"/>
      <c r="O197" s="497"/>
      <c r="P197" s="497"/>
      <c r="Q197" s="497"/>
      <c r="R197" s="497"/>
      <c r="S197" s="497"/>
      <c r="T197" s="497"/>
      <c r="U197" s="497"/>
      <c r="V197" s="497"/>
      <c r="W197" s="497"/>
      <c r="X197" s="672"/>
      <c r="Y197" s="672"/>
      <c r="Z197" s="672"/>
      <c r="AA197" s="672"/>
      <c r="AB197" s="672"/>
      <c r="AC197" s="672"/>
      <c r="AD197" s="502">
        <f>L197+R197-X197</f>
        <v>0</v>
      </c>
      <c r="AE197" s="502"/>
      <c r="AF197" s="502"/>
      <c r="AG197" s="502"/>
      <c r="AH197" s="502"/>
      <c r="AI197" s="502"/>
      <c r="AM197" s="121" t="s">
        <v>402</v>
      </c>
      <c r="AN197" s="120"/>
      <c r="AO197" s="120"/>
      <c r="AP197" s="120"/>
      <c r="AQ197" s="120"/>
      <c r="AR197" s="120"/>
      <c r="AS197" s="120"/>
      <c r="AT197" s="120"/>
      <c r="AU197" s="84"/>
      <c r="AV197" s="497"/>
      <c r="AW197" s="497"/>
      <c r="AX197" s="497"/>
      <c r="AY197" s="497"/>
      <c r="AZ197" s="497"/>
      <c r="BA197" s="497"/>
      <c r="BB197" s="497"/>
      <c r="BC197" s="497"/>
      <c r="BD197" s="497"/>
      <c r="BE197" s="497"/>
      <c r="BF197" s="497"/>
      <c r="BG197" s="497"/>
      <c r="BH197" s="497"/>
      <c r="BI197" s="497"/>
      <c r="BJ197" s="497"/>
      <c r="BK197" s="497"/>
      <c r="BL197" s="497"/>
      <c r="BM197" s="497"/>
      <c r="BN197" s="492">
        <f>AV197+BB197-BH197</f>
        <v>0</v>
      </c>
      <c r="BO197" s="493"/>
      <c r="BP197" s="493"/>
      <c r="BQ197" s="493"/>
      <c r="BR197" s="493"/>
      <c r="BS197" s="493"/>
      <c r="BT197" s="69"/>
    </row>
    <row r="198" spans="3:72" ht="19.5" customHeight="1" hidden="1" thickBot="1">
      <c r="C198" s="121" t="s">
        <v>804</v>
      </c>
      <c r="D198" s="120"/>
      <c r="E198" s="120"/>
      <c r="F198" s="120"/>
      <c r="G198" s="120"/>
      <c r="H198" s="120"/>
      <c r="I198" s="120"/>
      <c r="J198" s="120"/>
      <c r="K198" s="84"/>
      <c r="L198" s="497"/>
      <c r="M198" s="497"/>
      <c r="N198" s="497"/>
      <c r="O198" s="497"/>
      <c r="P198" s="497"/>
      <c r="Q198" s="497"/>
      <c r="R198" s="497"/>
      <c r="S198" s="497"/>
      <c r="T198" s="497"/>
      <c r="U198" s="497"/>
      <c r="V198" s="497"/>
      <c r="W198" s="497"/>
      <c r="X198" s="672"/>
      <c r="Y198" s="672"/>
      <c r="Z198" s="672"/>
      <c r="AA198" s="672"/>
      <c r="AB198" s="672"/>
      <c r="AC198" s="672"/>
      <c r="AD198" s="502">
        <f>L198+R198-X198</f>
        <v>0</v>
      </c>
      <c r="AE198" s="502"/>
      <c r="AF198" s="502"/>
      <c r="AG198" s="502"/>
      <c r="AH198" s="502"/>
      <c r="AI198" s="502"/>
      <c r="AM198" s="121" t="s">
        <v>805</v>
      </c>
      <c r="AN198" s="120"/>
      <c r="AO198" s="120"/>
      <c r="AP198" s="120"/>
      <c r="AQ198" s="120"/>
      <c r="AR198" s="120"/>
      <c r="AS198" s="120"/>
      <c r="AT198" s="120"/>
      <c r="AU198" s="84"/>
      <c r="AV198" s="497"/>
      <c r="AW198" s="497"/>
      <c r="AX198" s="497"/>
      <c r="AY198" s="497"/>
      <c r="AZ198" s="497"/>
      <c r="BA198" s="497"/>
      <c r="BB198" s="497"/>
      <c r="BC198" s="497"/>
      <c r="BD198" s="497"/>
      <c r="BE198" s="497"/>
      <c r="BF198" s="497"/>
      <c r="BG198" s="497"/>
      <c r="BH198" s="497"/>
      <c r="BI198" s="497"/>
      <c r="BJ198" s="497"/>
      <c r="BK198" s="497"/>
      <c r="BL198" s="497"/>
      <c r="BM198" s="497"/>
      <c r="BN198" s="492">
        <f>AV198+BB198-BH198</f>
        <v>0</v>
      </c>
      <c r="BO198" s="493"/>
      <c r="BP198" s="493"/>
      <c r="BQ198" s="493"/>
      <c r="BR198" s="493"/>
      <c r="BS198" s="493"/>
      <c r="BT198" s="69"/>
    </row>
    <row r="199" spans="3:72" ht="19.5" customHeight="1" hidden="1" thickTop="1">
      <c r="C199" s="117" t="s">
        <v>806</v>
      </c>
      <c r="D199" s="107"/>
      <c r="E199" s="107"/>
      <c r="F199" s="107"/>
      <c r="G199" s="107"/>
      <c r="H199" s="107"/>
      <c r="I199" s="107"/>
      <c r="J199" s="107"/>
      <c r="K199" s="297"/>
      <c r="L199" s="503"/>
      <c r="M199" s="503"/>
      <c r="N199" s="503"/>
      <c r="O199" s="503"/>
      <c r="P199" s="503"/>
      <c r="Q199" s="503"/>
      <c r="R199" s="503"/>
      <c r="S199" s="503"/>
      <c r="T199" s="503"/>
      <c r="U199" s="503"/>
      <c r="V199" s="503"/>
      <c r="W199" s="503"/>
      <c r="X199" s="659"/>
      <c r="Y199" s="659"/>
      <c r="Z199" s="659"/>
      <c r="AA199" s="659"/>
      <c r="AB199" s="659"/>
      <c r="AC199" s="659"/>
      <c r="AD199" s="500"/>
      <c r="AE199" s="500"/>
      <c r="AF199" s="500"/>
      <c r="AG199" s="500"/>
      <c r="AH199" s="500"/>
      <c r="AI199" s="500"/>
      <c r="AM199" s="117" t="e">
        <f>#REF!</f>
        <v>#REF!</v>
      </c>
      <c r="AN199" s="107"/>
      <c r="AO199" s="107"/>
      <c r="AP199" s="107"/>
      <c r="AQ199" s="107"/>
      <c r="AR199" s="107"/>
      <c r="AS199" s="107"/>
      <c r="AT199" s="107"/>
      <c r="AU199" s="297"/>
      <c r="AV199" s="503"/>
      <c r="AW199" s="503"/>
      <c r="AX199" s="503"/>
      <c r="AY199" s="503"/>
      <c r="AZ199" s="503"/>
      <c r="BA199" s="503"/>
      <c r="BB199" s="503"/>
      <c r="BC199" s="503"/>
      <c r="BD199" s="503"/>
      <c r="BE199" s="503"/>
      <c r="BF199" s="503"/>
      <c r="BG199" s="503"/>
      <c r="BH199" s="503"/>
      <c r="BI199" s="503"/>
      <c r="BJ199" s="503"/>
      <c r="BK199" s="503"/>
      <c r="BL199" s="503"/>
      <c r="BM199" s="503"/>
      <c r="BN199" s="501"/>
      <c r="BO199" s="501"/>
      <c r="BP199" s="501"/>
      <c r="BQ199" s="501"/>
      <c r="BR199" s="501"/>
      <c r="BS199" s="501"/>
      <c r="BT199" s="339"/>
    </row>
    <row r="200" spans="3:72" ht="19.5" customHeight="1" hidden="1">
      <c r="C200" s="121" t="s">
        <v>801</v>
      </c>
      <c r="D200" s="120"/>
      <c r="E200" s="120"/>
      <c r="F200" s="120"/>
      <c r="G200" s="120"/>
      <c r="H200" s="120"/>
      <c r="I200" s="120"/>
      <c r="J200" s="120"/>
      <c r="K200" s="84"/>
      <c r="L200" s="626"/>
      <c r="M200" s="626"/>
      <c r="N200" s="626"/>
      <c r="O200" s="626"/>
      <c r="P200" s="626"/>
      <c r="Q200" s="626"/>
      <c r="R200" s="497"/>
      <c r="S200" s="497"/>
      <c r="T200" s="497"/>
      <c r="U200" s="497"/>
      <c r="V200" s="497"/>
      <c r="W200" s="497"/>
      <c r="X200" s="672"/>
      <c r="Y200" s="672"/>
      <c r="Z200" s="672"/>
      <c r="AA200" s="672"/>
      <c r="AB200" s="672"/>
      <c r="AC200" s="672"/>
      <c r="AD200" s="502">
        <f>L200+R200-X200</f>
        <v>0</v>
      </c>
      <c r="AE200" s="502"/>
      <c r="AF200" s="502"/>
      <c r="AG200" s="502"/>
      <c r="AH200" s="502"/>
      <c r="AI200" s="502"/>
      <c r="AM200" s="121" t="str">
        <f>AM196</f>
        <v>Land use right</v>
      </c>
      <c r="AN200" s="120"/>
      <c r="AO200" s="120"/>
      <c r="AP200" s="120"/>
      <c r="AQ200" s="120"/>
      <c r="AR200" s="120"/>
      <c r="AS200" s="120"/>
      <c r="AT200" s="120"/>
      <c r="AU200" s="84"/>
      <c r="AV200" s="626"/>
      <c r="AW200" s="626"/>
      <c r="AX200" s="626"/>
      <c r="AY200" s="626"/>
      <c r="AZ200" s="626"/>
      <c r="BA200" s="626"/>
      <c r="BB200" s="497"/>
      <c r="BC200" s="497"/>
      <c r="BD200" s="497"/>
      <c r="BE200" s="497"/>
      <c r="BF200" s="497"/>
      <c r="BG200" s="497"/>
      <c r="BH200" s="497"/>
      <c r="BI200" s="497"/>
      <c r="BJ200" s="497"/>
      <c r="BK200" s="497"/>
      <c r="BL200" s="497"/>
      <c r="BM200" s="497"/>
      <c r="BN200" s="492">
        <f>AV200+BB200-BH200</f>
        <v>0</v>
      </c>
      <c r="BO200" s="493"/>
      <c r="BP200" s="493"/>
      <c r="BQ200" s="493"/>
      <c r="BR200" s="493"/>
      <c r="BS200" s="493"/>
      <c r="BT200" s="69"/>
    </row>
    <row r="201" spans="3:72" ht="19.5" customHeight="1" hidden="1" thickBot="1">
      <c r="C201" s="121" t="s">
        <v>803</v>
      </c>
      <c r="D201" s="120"/>
      <c r="E201" s="120"/>
      <c r="F201" s="120"/>
      <c r="G201" s="120"/>
      <c r="H201" s="120"/>
      <c r="I201" s="120"/>
      <c r="J201" s="120"/>
      <c r="K201" s="84"/>
      <c r="L201" s="497"/>
      <c r="M201" s="497"/>
      <c r="N201" s="497"/>
      <c r="O201" s="497"/>
      <c r="P201" s="497"/>
      <c r="Q201" s="497"/>
      <c r="R201" s="497"/>
      <c r="S201" s="497"/>
      <c r="T201" s="497"/>
      <c r="U201" s="497"/>
      <c r="V201" s="497"/>
      <c r="W201" s="497"/>
      <c r="X201" s="672"/>
      <c r="Y201" s="672"/>
      <c r="Z201" s="672"/>
      <c r="AA201" s="672"/>
      <c r="AB201" s="672"/>
      <c r="AC201" s="672"/>
      <c r="AD201" s="502">
        <f>L201+R201-X201</f>
        <v>0</v>
      </c>
      <c r="AE201" s="502"/>
      <c r="AF201" s="502"/>
      <c r="AG201" s="502"/>
      <c r="AH201" s="502"/>
      <c r="AI201" s="502"/>
      <c r="AM201" s="121" t="str">
        <f>AM197</f>
        <v>Buildings</v>
      </c>
      <c r="AN201" s="120"/>
      <c r="AO201" s="120"/>
      <c r="AP201" s="120"/>
      <c r="AQ201" s="120"/>
      <c r="AR201" s="120"/>
      <c r="AS201" s="120"/>
      <c r="AT201" s="120"/>
      <c r="AU201" s="84"/>
      <c r="AV201" s="497"/>
      <c r="AW201" s="497"/>
      <c r="AX201" s="497"/>
      <c r="AY201" s="497"/>
      <c r="AZ201" s="497"/>
      <c r="BA201" s="497"/>
      <c r="BB201" s="497"/>
      <c r="BC201" s="497"/>
      <c r="BD201" s="497"/>
      <c r="BE201" s="497"/>
      <c r="BF201" s="497"/>
      <c r="BG201" s="497"/>
      <c r="BH201" s="497"/>
      <c r="BI201" s="497"/>
      <c r="BJ201" s="497"/>
      <c r="BK201" s="497"/>
      <c r="BL201" s="497"/>
      <c r="BM201" s="497"/>
      <c r="BN201" s="492">
        <f>AV201+BB201-BH201</f>
        <v>0</v>
      </c>
      <c r="BO201" s="493"/>
      <c r="BP201" s="493"/>
      <c r="BQ201" s="493"/>
      <c r="BR201" s="493"/>
      <c r="BS201" s="493"/>
      <c r="BT201" s="69"/>
    </row>
    <row r="202" spans="3:72" ht="19.5" customHeight="1" hidden="1" thickTop="1">
      <c r="C202" s="121" t="s">
        <v>804</v>
      </c>
      <c r="D202" s="120"/>
      <c r="E202" s="120"/>
      <c r="F202" s="120"/>
      <c r="G202" s="120"/>
      <c r="H202" s="120"/>
      <c r="I202" s="120"/>
      <c r="J202" s="120"/>
      <c r="K202" s="84"/>
      <c r="L202" s="497"/>
      <c r="M202" s="497"/>
      <c r="N202" s="497"/>
      <c r="O202" s="497"/>
      <c r="P202" s="497"/>
      <c r="Q202" s="497"/>
      <c r="R202" s="497"/>
      <c r="S202" s="497"/>
      <c r="T202" s="497"/>
      <c r="U202" s="497"/>
      <c r="V202" s="497"/>
      <c r="W202" s="497"/>
      <c r="X202" s="672"/>
      <c r="Y202" s="672"/>
      <c r="Z202" s="672"/>
      <c r="AA202" s="672"/>
      <c r="AB202" s="672"/>
      <c r="AC202" s="672"/>
      <c r="AD202" s="502">
        <f>L202+R202-X202</f>
        <v>0</v>
      </c>
      <c r="AE202" s="502"/>
      <c r="AF202" s="502"/>
      <c r="AG202" s="502"/>
      <c r="AH202" s="502"/>
      <c r="AI202" s="502"/>
      <c r="AM202" s="121" t="str">
        <f>AM198</f>
        <v>Buildings and land use right</v>
      </c>
      <c r="AN202" s="120"/>
      <c r="AO202" s="120"/>
      <c r="AP202" s="120"/>
      <c r="AQ202" s="120"/>
      <c r="AR202" s="120"/>
      <c r="AS202" s="120"/>
      <c r="AT202" s="120"/>
      <c r="AU202" s="84"/>
      <c r="AV202" s="497"/>
      <c r="AW202" s="497"/>
      <c r="AX202" s="497"/>
      <c r="AY202" s="497"/>
      <c r="AZ202" s="497"/>
      <c r="BA202" s="497"/>
      <c r="BB202" s="497"/>
      <c r="BC202" s="497"/>
      <c r="BD202" s="497"/>
      <c r="BE202" s="497"/>
      <c r="BF202" s="497"/>
      <c r="BG202" s="497"/>
      <c r="BH202" s="497"/>
      <c r="BI202" s="497"/>
      <c r="BJ202" s="497"/>
      <c r="BK202" s="497"/>
      <c r="BL202" s="497"/>
      <c r="BM202" s="497"/>
      <c r="BN202" s="492">
        <f>AV202+BB202-BH202</f>
        <v>0</v>
      </c>
      <c r="BO202" s="493"/>
      <c r="BP202" s="493"/>
      <c r="BQ202" s="493"/>
      <c r="BR202" s="493"/>
      <c r="BS202" s="493"/>
      <c r="BT202" s="69"/>
    </row>
    <row r="203" spans="3:72" ht="19.5" customHeight="1" hidden="1">
      <c r="C203" s="117" t="s">
        <v>807</v>
      </c>
      <c r="D203" s="107"/>
      <c r="E203" s="107"/>
      <c r="F203" s="107"/>
      <c r="G203" s="107"/>
      <c r="H203" s="107"/>
      <c r="I203" s="107"/>
      <c r="J203" s="107"/>
      <c r="K203" s="297"/>
      <c r="L203" s="503"/>
      <c r="M203" s="503"/>
      <c r="N203" s="503"/>
      <c r="O203" s="503"/>
      <c r="P203" s="503"/>
      <c r="Q203" s="503"/>
      <c r="R203" s="503"/>
      <c r="S203" s="503"/>
      <c r="T203" s="503"/>
      <c r="U203" s="503"/>
      <c r="V203" s="503"/>
      <c r="W203" s="503"/>
      <c r="X203" s="659"/>
      <c r="Y203" s="659"/>
      <c r="Z203" s="659"/>
      <c r="AA203" s="659"/>
      <c r="AB203" s="659"/>
      <c r="AC203" s="659"/>
      <c r="AD203" s="500"/>
      <c r="AE203" s="500"/>
      <c r="AF203" s="500"/>
      <c r="AG203" s="500"/>
      <c r="AH203" s="500"/>
      <c r="AI203" s="500"/>
      <c r="AM203" s="117" t="e">
        <f>AM167</f>
        <v>#REF!</v>
      </c>
      <c r="AN203" s="107"/>
      <c r="AO203" s="107"/>
      <c r="AP203" s="107"/>
      <c r="AQ203" s="107"/>
      <c r="AR203" s="107"/>
      <c r="AS203" s="107"/>
      <c r="AT203" s="107"/>
      <c r="AU203" s="297"/>
      <c r="AV203" s="503"/>
      <c r="AW203" s="503"/>
      <c r="AX203" s="503"/>
      <c r="AY203" s="503"/>
      <c r="AZ203" s="503"/>
      <c r="BA203" s="503"/>
      <c r="BB203" s="503"/>
      <c r="BC203" s="503"/>
      <c r="BD203" s="503"/>
      <c r="BE203" s="503"/>
      <c r="BF203" s="503"/>
      <c r="BG203" s="503"/>
      <c r="BH203" s="503"/>
      <c r="BI203" s="503"/>
      <c r="BJ203" s="503"/>
      <c r="BK203" s="503"/>
      <c r="BL203" s="503"/>
      <c r="BM203" s="503"/>
      <c r="BN203" s="501"/>
      <c r="BO203" s="501"/>
      <c r="BP203" s="501"/>
      <c r="BQ203" s="501"/>
      <c r="BR203" s="501"/>
      <c r="BS203" s="501"/>
      <c r="BT203" s="339"/>
    </row>
    <row r="204" spans="3:72" ht="19.5" customHeight="1" hidden="1">
      <c r="C204" s="121" t="s">
        <v>801</v>
      </c>
      <c r="D204" s="120"/>
      <c r="E204" s="120"/>
      <c r="F204" s="120"/>
      <c r="G204" s="120"/>
      <c r="H204" s="120"/>
      <c r="I204" s="120"/>
      <c r="J204" s="120"/>
      <c r="K204" s="84"/>
      <c r="L204" s="494"/>
      <c r="M204" s="494"/>
      <c r="N204" s="494"/>
      <c r="O204" s="494"/>
      <c r="P204" s="494"/>
      <c r="Q204" s="494"/>
      <c r="R204" s="494"/>
      <c r="S204" s="494"/>
      <c r="T204" s="494"/>
      <c r="U204" s="494"/>
      <c r="V204" s="494"/>
      <c r="W204" s="494"/>
      <c r="X204" s="662"/>
      <c r="Y204" s="662"/>
      <c r="Z204" s="662"/>
      <c r="AA204" s="662"/>
      <c r="AB204" s="662"/>
      <c r="AC204" s="662"/>
      <c r="AD204" s="502">
        <f>L204+R204-X204</f>
        <v>0</v>
      </c>
      <c r="AE204" s="502"/>
      <c r="AF204" s="502"/>
      <c r="AG204" s="502"/>
      <c r="AH204" s="502"/>
      <c r="AI204" s="502"/>
      <c r="AM204" s="121" t="str">
        <f>AM200</f>
        <v>Land use right</v>
      </c>
      <c r="AN204" s="120"/>
      <c r="AO204" s="120"/>
      <c r="AP204" s="120"/>
      <c r="AQ204" s="120"/>
      <c r="AR204" s="120"/>
      <c r="AS204" s="120"/>
      <c r="AT204" s="120"/>
      <c r="AU204" s="84"/>
      <c r="AV204" s="494"/>
      <c r="AW204" s="494"/>
      <c r="AX204" s="494"/>
      <c r="AY204" s="494"/>
      <c r="AZ204" s="494"/>
      <c r="BA204" s="494"/>
      <c r="BB204" s="494"/>
      <c r="BC204" s="494"/>
      <c r="BD204" s="494"/>
      <c r="BE204" s="494"/>
      <c r="BF204" s="494"/>
      <c r="BG204" s="494"/>
      <c r="BH204" s="494"/>
      <c r="BI204" s="494"/>
      <c r="BJ204" s="494"/>
      <c r="BK204" s="494"/>
      <c r="BL204" s="494"/>
      <c r="BM204" s="494"/>
      <c r="BN204" s="492">
        <f>AV204+BB204-BH204</f>
        <v>0</v>
      </c>
      <c r="BO204" s="493"/>
      <c r="BP204" s="493"/>
      <c r="BQ204" s="493"/>
      <c r="BR204" s="493"/>
      <c r="BS204" s="493"/>
      <c r="BT204" s="69"/>
    </row>
    <row r="205" spans="3:72" ht="19.5" customHeight="1" hidden="1" thickBot="1">
      <c r="C205" s="121" t="s">
        <v>803</v>
      </c>
      <c r="D205" s="120"/>
      <c r="E205" s="120"/>
      <c r="F205" s="120"/>
      <c r="G205" s="120"/>
      <c r="H205" s="120"/>
      <c r="I205" s="120"/>
      <c r="J205" s="120"/>
      <c r="K205" s="84"/>
      <c r="L205" s="122"/>
      <c r="M205" s="122"/>
      <c r="N205" s="122"/>
      <c r="O205" s="122"/>
      <c r="P205" s="122"/>
      <c r="Q205" s="122"/>
      <c r="R205" s="122"/>
      <c r="S205" s="122"/>
      <c r="T205" s="122"/>
      <c r="U205" s="122"/>
      <c r="V205" s="122"/>
      <c r="W205" s="340"/>
      <c r="X205" s="340"/>
      <c r="Y205" s="340"/>
      <c r="Z205" s="340"/>
      <c r="AA205" s="340"/>
      <c r="AB205" s="340"/>
      <c r="AC205" s="340"/>
      <c r="AD205" s="502">
        <f>L205+R205-X205</f>
        <v>0</v>
      </c>
      <c r="AE205" s="502"/>
      <c r="AF205" s="502"/>
      <c r="AG205" s="502"/>
      <c r="AH205" s="502"/>
      <c r="AI205" s="502"/>
      <c r="AM205" s="121" t="str">
        <f>AM201</f>
        <v>Buildings</v>
      </c>
      <c r="AN205" s="120"/>
      <c r="AO205" s="120"/>
      <c r="AP205" s="120"/>
      <c r="AQ205" s="120"/>
      <c r="AR205" s="120"/>
      <c r="AS205" s="120"/>
      <c r="AT205" s="120"/>
      <c r="AU205" s="84"/>
      <c r="AV205" s="122"/>
      <c r="AW205" s="122"/>
      <c r="AX205" s="122"/>
      <c r="AY205" s="122"/>
      <c r="AZ205" s="122"/>
      <c r="BA205" s="122"/>
      <c r="BB205" s="122"/>
      <c r="BC205" s="122"/>
      <c r="BD205" s="122"/>
      <c r="BE205" s="122"/>
      <c r="BF205" s="122"/>
      <c r="BG205" s="122"/>
      <c r="BH205" s="122"/>
      <c r="BI205" s="122"/>
      <c r="BJ205" s="122"/>
      <c r="BK205" s="122"/>
      <c r="BL205" s="122"/>
      <c r="BM205" s="122"/>
      <c r="BN205" s="492">
        <f>AV205+BB205-BH205</f>
        <v>0</v>
      </c>
      <c r="BO205" s="493"/>
      <c r="BP205" s="493"/>
      <c r="BQ205" s="493"/>
      <c r="BR205" s="493"/>
      <c r="BS205" s="493"/>
      <c r="BT205" s="69"/>
    </row>
    <row r="206" spans="3:72" ht="19.5" customHeight="1" hidden="1">
      <c r="C206" s="159" t="s">
        <v>804</v>
      </c>
      <c r="D206" s="102"/>
      <c r="E206" s="102"/>
      <c r="F206" s="102"/>
      <c r="G206" s="102"/>
      <c r="H206" s="102"/>
      <c r="I206" s="102"/>
      <c r="J206" s="102"/>
      <c r="K206" s="298"/>
      <c r="L206" s="673"/>
      <c r="M206" s="673"/>
      <c r="N206" s="673"/>
      <c r="O206" s="673"/>
      <c r="P206" s="673"/>
      <c r="Q206" s="673"/>
      <c r="R206" s="673"/>
      <c r="S206" s="673"/>
      <c r="T206" s="673"/>
      <c r="U206" s="673"/>
      <c r="V206" s="673"/>
      <c r="W206" s="673"/>
      <c r="X206" s="674"/>
      <c r="Y206" s="674"/>
      <c r="Z206" s="674"/>
      <c r="AA206" s="674"/>
      <c r="AB206" s="674"/>
      <c r="AC206" s="674"/>
      <c r="AD206" s="675">
        <f>L206+R206-X206</f>
        <v>0</v>
      </c>
      <c r="AE206" s="675"/>
      <c r="AF206" s="675"/>
      <c r="AG206" s="675"/>
      <c r="AH206" s="675"/>
      <c r="AI206" s="675"/>
      <c r="AM206" s="159" t="str">
        <f>AM202</f>
        <v>Buildings and land use right</v>
      </c>
      <c r="AN206" s="102"/>
      <c r="AO206" s="102"/>
      <c r="AP206" s="102"/>
      <c r="AQ206" s="102"/>
      <c r="AR206" s="102"/>
      <c r="AS206" s="102"/>
      <c r="AT206" s="102"/>
      <c r="AU206" s="298"/>
      <c r="AV206" s="673"/>
      <c r="AW206" s="673"/>
      <c r="AX206" s="673"/>
      <c r="AY206" s="673"/>
      <c r="AZ206" s="673"/>
      <c r="BA206" s="673"/>
      <c r="BB206" s="673"/>
      <c r="BC206" s="673"/>
      <c r="BD206" s="673"/>
      <c r="BE206" s="673"/>
      <c r="BF206" s="673"/>
      <c r="BG206" s="673"/>
      <c r="BH206" s="673"/>
      <c r="BI206" s="673"/>
      <c r="BJ206" s="673"/>
      <c r="BK206" s="673"/>
      <c r="BL206" s="673"/>
      <c r="BM206" s="673"/>
      <c r="BN206" s="676">
        <f>AV206+BB206-BH206</f>
        <v>0</v>
      </c>
      <c r="BO206" s="677"/>
      <c r="BP206" s="677"/>
      <c r="BQ206" s="677"/>
      <c r="BR206" s="677"/>
      <c r="BS206" s="677"/>
      <c r="BT206" s="339"/>
    </row>
    <row r="207" spans="3:72" ht="19.5" customHeight="1" hidden="1" thickBot="1" thickTop="1">
      <c r="C207" s="92"/>
      <c r="D207" s="92"/>
      <c r="E207" s="92"/>
      <c r="F207" s="92"/>
      <c r="G207" s="92"/>
      <c r="H207" s="92"/>
      <c r="I207" s="92"/>
      <c r="J207" s="92"/>
      <c r="K207" s="92"/>
      <c r="L207" s="92"/>
      <c r="M207" s="92"/>
      <c r="N207" s="92"/>
      <c r="O207" s="92"/>
      <c r="P207" s="92"/>
      <c r="Q207" s="92"/>
      <c r="R207" s="92"/>
      <c r="S207" s="92"/>
      <c r="T207" s="92"/>
      <c r="U207" s="92"/>
      <c r="V207" s="92"/>
      <c r="AD207" s="94"/>
      <c r="AE207" s="94"/>
      <c r="AF207" s="94"/>
      <c r="AG207" s="94"/>
      <c r="AH207" s="94"/>
      <c r="AI207" s="94"/>
      <c r="AM207" s="92"/>
      <c r="AN207" s="92"/>
      <c r="AO207" s="92"/>
      <c r="AP207" s="92"/>
      <c r="AQ207" s="92"/>
      <c r="AR207" s="92"/>
      <c r="AS207" s="92"/>
      <c r="AT207" s="92"/>
      <c r="AU207" s="92"/>
      <c r="AV207" s="92"/>
      <c r="AW207" s="92"/>
      <c r="AX207" s="92"/>
      <c r="AY207" s="92"/>
      <c r="AZ207" s="92"/>
      <c r="BA207" s="92"/>
      <c r="BB207" s="92"/>
      <c r="BC207" s="92"/>
      <c r="BD207" s="92"/>
      <c r="BE207" s="92"/>
      <c r="BF207" s="92"/>
      <c r="BG207" s="92"/>
      <c r="BH207" s="92"/>
      <c r="BI207" s="92"/>
      <c r="BJ207" s="92"/>
      <c r="BK207" s="92"/>
      <c r="BL207" s="92"/>
      <c r="BN207" s="77"/>
      <c r="BO207" s="77"/>
      <c r="BP207" s="77"/>
      <c r="BQ207" s="77"/>
      <c r="BR207" s="77"/>
      <c r="BS207" s="77"/>
      <c r="BT207" s="77"/>
    </row>
    <row r="208" spans="3:72" ht="19.5" customHeight="1" hidden="1" thickTop="1">
      <c r="C208" s="92" t="s">
        <v>808</v>
      </c>
      <c r="D208" s="92"/>
      <c r="E208" s="92"/>
      <c r="F208" s="92"/>
      <c r="G208" s="92"/>
      <c r="H208" s="92"/>
      <c r="I208" s="92"/>
      <c r="J208" s="92"/>
      <c r="K208" s="92"/>
      <c r="L208" s="92"/>
      <c r="M208" s="92"/>
      <c r="N208" s="92"/>
      <c r="O208" s="92"/>
      <c r="P208" s="92"/>
      <c r="Q208" s="92"/>
      <c r="R208" s="92"/>
      <c r="S208" s="92"/>
      <c r="T208" s="92"/>
      <c r="U208" s="92"/>
      <c r="V208" s="92"/>
      <c r="AD208" s="555"/>
      <c r="AE208" s="555"/>
      <c r="AF208" s="555"/>
      <c r="AG208" s="555"/>
      <c r="AH208" s="555"/>
      <c r="AI208" s="555"/>
      <c r="AM208" s="92" t="s">
        <v>809</v>
      </c>
      <c r="AN208" s="92"/>
      <c r="AO208" s="92"/>
      <c r="AP208" s="92"/>
      <c r="AQ208" s="92"/>
      <c r="AR208" s="92"/>
      <c r="AS208" s="92"/>
      <c r="AT208" s="92"/>
      <c r="AU208" s="92"/>
      <c r="AV208" s="92"/>
      <c r="AW208" s="92"/>
      <c r="AX208" s="92"/>
      <c r="AY208" s="92"/>
      <c r="AZ208" s="92"/>
      <c r="BA208" s="92"/>
      <c r="BB208" s="92"/>
      <c r="BC208" s="92"/>
      <c r="BD208" s="92"/>
      <c r="BE208" s="92"/>
      <c r="BF208" s="92"/>
      <c r="BG208" s="92"/>
      <c r="BH208" s="92"/>
      <c r="BI208" s="92"/>
      <c r="BJ208" s="92"/>
      <c r="BK208" s="92"/>
      <c r="BL208" s="92"/>
      <c r="BN208" s="619"/>
      <c r="BO208" s="619"/>
      <c r="BP208" s="619"/>
      <c r="BQ208" s="619"/>
      <c r="BR208" s="619"/>
      <c r="BS208" s="619"/>
      <c r="BT208" s="77"/>
    </row>
    <row r="209" spans="1:72" ht="19.5" customHeight="1">
      <c r="A209" s="59">
        <v>10</v>
      </c>
      <c r="B209" s="59" t="s">
        <v>348</v>
      </c>
      <c r="C209" s="96" t="s">
        <v>483</v>
      </c>
      <c r="D209" s="92"/>
      <c r="E209" s="92"/>
      <c r="F209" s="92"/>
      <c r="G209" s="92"/>
      <c r="H209" s="92"/>
      <c r="I209" s="92"/>
      <c r="J209" s="92"/>
      <c r="K209" s="92"/>
      <c r="L209" s="92"/>
      <c r="M209" s="92"/>
      <c r="N209" s="92"/>
      <c r="O209" s="92"/>
      <c r="P209" s="92"/>
      <c r="Q209" s="92"/>
      <c r="R209" s="92"/>
      <c r="S209" s="92"/>
      <c r="T209" s="92"/>
      <c r="U209" s="92"/>
      <c r="V209" s="92"/>
      <c r="W209" s="470" t="str">
        <f>W171</f>
        <v>30/09/2013</v>
      </c>
      <c r="X209" s="470"/>
      <c r="Y209" s="470"/>
      <c r="Z209" s="470"/>
      <c r="AA209" s="470"/>
      <c r="AB209" s="470"/>
      <c r="AD209" s="470" t="str">
        <f>AD171</f>
        <v>01/01/2013</v>
      </c>
      <c r="AE209" s="470"/>
      <c r="AF209" s="470"/>
      <c r="AG209" s="470"/>
      <c r="AH209" s="470"/>
      <c r="AI209" s="470"/>
      <c r="AK209" s="59">
        <v>11</v>
      </c>
      <c r="AL209" s="59" t="s">
        <v>348</v>
      </c>
      <c r="AM209" s="96" t="s">
        <v>484</v>
      </c>
      <c r="AN209" s="92"/>
      <c r="AO209" s="92"/>
      <c r="AP209" s="92"/>
      <c r="AQ209" s="92"/>
      <c r="AR209" s="92"/>
      <c r="AS209" s="92"/>
      <c r="AT209" s="92"/>
      <c r="AU209" s="92"/>
      <c r="AV209" s="92"/>
      <c r="AW209" s="92"/>
      <c r="AX209" s="92"/>
      <c r="AY209" s="92"/>
      <c r="AZ209" s="92"/>
      <c r="BA209" s="92"/>
      <c r="BB209" s="92"/>
      <c r="BC209" s="92"/>
      <c r="BD209" s="92"/>
      <c r="BE209" s="92"/>
      <c r="BF209" s="92"/>
      <c r="BG209" s="92"/>
      <c r="BH209" s="92"/>
      <c r="BI209" s="92"/>
      <c r="BJ209" s="92"/>
      <c r="BK209" s="92"/>
      <c r="BL209" s="92"/>
      <c r="BN209" s="77"/>
      <c r="BO209" s="77"/>
      <c r="BP209" s="77"/>
      <c r="BQ209" s="77"/>
      <c r="BR209" s="77"/>
      <c r="BS209" s="77"/>
      <c r="BT209" s="77"/>
    </row>
    <row r="210" spans="3:72" ht="15.75" customHeight="1">
      <c r="C210" s="75"/>
      <c r="D210" s="59"/>
      <c r="E210" s="59"/>
      <c r="F210" s="59"/>
      <c r="G210" s="59"/>
      <c r="H210" s="59"/>
      <c r="I210" s="59"/>
      <c r="J210" s="59"/>
      <c r="K210" s="59"/>
      <c r="L210" s="59"/>
      <c r="M210" s="59"/>
      <c r="N210" s="59"/>
      <c r="O210" s="59"/>
      <c r="P210" s="59"/>
      <c r="Q210" s="59"/>
      <c r="R210" s="79"/>
      <c r="S210" s="446"/>
      <c r="T210" s="446"/>
      <c r="U210" s="80"/>
      <c r="W210" s="472" t="s">
        <v>354</v>
      </c>
      <c r="X210" s="490"/>
      <c r="Y210" s="490"/>
      <c r="Z210" s="490"/>
      <c r="AA210" s="490"/>
      <c r="AB210" s="490"/>
      <c r="AC210" s="67"/>
      <c r="AD210" s="472" t="s">
        <v>354</v>
      </c>
      <c r="AE210" s="490"/>
      <c r="AF210" s="490"/>
      <c r="AG210" s="490"/>
      <c r="AH210" s="490"/>
      <c r="AI210" s="490"/>
      <c r="AM210" s="75" t="s">
        <v>485</v>
      </c>
      <c r="AN210" s="59"/>
      <c r="AO210" s="59"/>
      <c r="AP210" s="59"/>
      <c r="AQ210" s="59"/>
      <c r="AR210" s="59"/>
      <c r="AS210" s="59"/>
      <c r="AT210" s="59"/>
      <c r="AU210" s="59"/>
      <c r="AV210" s="59"/>
      <c r="AW210" s="59"/>
      <c r="AX210" s="59"/>
      <c r="AY210" s="59"/>
      <c r="AZ210" s="59"/>
      <c r="BA210" s="59"/>
      <c r="BB210" s="59"/>
      <c r="BC210" s="59"/>
      <c r="BD210" s="59"/>
      <c r="BG210" s="469">
        <f>SUBTOTAL(9,BG211:BL217)</f>
        <v>0</v>
      </c>
      <c r="BH210" s="469"/>
      <c r="BI210" s="469"/>
      <c r="BJ210" s="469"/>
      <c r="BK210" s="469"/>
      <c r="BL210" s="469"/>
      <c r="BN210" s="469">
        <f>SUBTOTAL(9,BN211:BS217)</f>
        <v>0</v>
      </c>
      <c r="BO210" s="469"/>
      <c r="BP210" s="469"/>
      <c r="BQ210" s="469"/>
      <c r="BR210" s="469"/>
      <c r="BS210" s="469"/>
      <c r="BT210" s="78"/>
    </row>
    <row r="211" spans="3:72" ht="19.5" customHeight="1" hidden="1" thickTop="1">
      <c r="C211" s="66" t="s">
        <v>486</v>
      </c>
      <c r="R211" s="80"/>
      <c r="S211" s="80"/>
      <c r="T211" s="80"/>
      <c r="U211" s="80"/>
      <c r="W211" s="445"/>
      <c r="X211" s="445"/>
      <c r="Y211" s="445"/>
      <c r="Z211" s="445"/>
      <c r="AA211" s="445"/>
      <c r="AB211" s="445"/>
      <c r="AD211" s="445"/>
      <c r="AE211" s="445"/>
      <c r="AF211" s="445"/>
      <c r="AG211" s="445"/>
      <c r="AH211" s="445"/>
      <c r="AI211" s="445"/>
      <c r="AM211" s="87" t="s">
        <v>487</v>
      </c>
      <c r="BG211" s="469"/>
      <c r="BH211" s="469"/>
      <c r="BI211" s="469"/>
      <c r="BJ211" s="469"/>
      <c r="BK211" s="469"/>
      <c r="BL211" s="469"/>
      <c r="BN211" s="469"/>
      <c r="BO211" s="469"/>
      <c r="BP211" s="469"/>
      <c r="BQ211" s="469"/>
      <c r="BR211" s="469"/>
      <c r="BS211" s="469"/>
      <c r="BT211" s="78"/>
    </row>
    <row r="212" spans="3:72" ht="19.5" customHeight="1">
      <c r="C212" s="64" t="s">
        <v>488</v>
      </c>
      <c r="D212" s="87"/>
      <c r="E212" s="87"/>
      <c r="F212" s="87"/>
      <c r="G212" s="87"/>
      <c r="H212" s="87"/>
      <c r="I212" s="87"/>
      <c r="J212" s="87"/>
      <c r="K212" s="87"/>
      <c r="L212" s="87"/>
      <c r="M212" s="87"/>
      <c r="N212" s="87"/>
      <c r="O212" s="87"/>
      <c r="P212" s="87"/>
      <c r="Q212" s="87"/>
      <c r="R212" s="129"/>
      <c r="S212" s="80"/>
      <c r="T212" s="80"/>
      <c r="U212" s="80"/>
      <c r="W212" s="496">
        <f>W213</f>
        <v>0</v>
      </c>
      <c r="X212" s="496"/>
      <c r="Y212" s="496"/>
      <c r="Z212" s="496"/>
      <c r="AA212" s="496"/>
      <c r="AB212" s="496"/>
      <c r="AD212" s="496">
        <f>AD213</f>
        <v>66257334042</v>
      </c>
      <c r="AE212" s="496"/>
      <c r="AF212" s="496"/>
      <c r="AG212" s="496"/>
      <c r="AH212" s="496"/>
      <c r="AI212" s="496"/>
      <c r="AM212" s="87" t="s">
        <v>489</v>
      </c>
      <c r="AN212" s="87"/>
      <c r="AO212" s="87"/>
      <c r="AP212" s="87"/>
      <c r="AQ212" s="87"/>
      <c r="AR212" s="87"/>
      <c r="AS212" s="87"/>
      <c r="AT212" s="87"/>
      <c r="AU212" s="87"/>
      <c r="AV212" s="87"/>
      <c r="AW212" s="87"/>
      <c r="AX212" s="87"/>
      <c r="AY212" s="87"/>
      <c r="AZ212" s="87"/>
      <c r="BA212" s="87"/>
      <c r="BB212" s="87"/>
      <c r="BC212" s="87"/>
      <c r="BD212" s="87"/>
      <c r="BG212" s="469"/>
      <c r="BH212" s="469"/>
      <c r="BI212" s="469"/>
      <c r="BJ212" s="469"/>
      <c r="BK212" s="469"/>
      <c r="BL212" s="469"/>
      <c r="BN212" s="469"/>
      <c r="BO212" s="469"/>
      <c r="BP212" s="469"/>
      <c r="BQ212" s="469"/>
      <c r="BR212" s="469"/>
      <c r="BS212" s="469"/>
      <c r="BT212" s="78"/>
    </row>
    <row r="213" spans="3:72" ht="18" customHeight="1">
      <c r="C213" s="183" t="s">
        <v>491</v>
      </c>
      <c r="D213" s="87"/>
      <c r="E213" s="87"/>
      <c r="F213" s="87"/>
      <c r="G213" s="87"/>
      <c r="H213" s="87"/>
      <c r="I213" s="87"/>
      <c r="J213" s="87"/>
      <c r="K213" s="87"/>
      <c r="L213" s="87"/>
      <c r="M213" s="87"/>
      <c r="N213" s="87"/>
      <c r="O213" s="87"/>
      <c r="P213" s="87"/>
      <c r="Q213" s="87"/>
      <c r="R213" s="129"/>
      <c r="S213" s="80"/>
      <c r="T213" s="80"/>
      <c r="U213" s="80"/>
      <c r="W213" s="445"/>
      <c r="X213" s="445"/>
      <c r="Y213" s="445"/>
      <c r="Z213" s="445"/>
      <c r="AA213" s="445"/>
      <c r="AB213" s="445"/>
      <c r="AC213" s="89"/>
      <c r="AD213" s="445">
        <v>66257334042</v>
      </c>
      <c r="AE213" s="445"/>
      <c r="AF213" s="445"/>
      <c r="AG213" s="445"/>
      <c r="AH213" s="445"/>
      <c r="AI213" s="445"/>
      <c r="AM213" s="87"/>
      <c r="AN213" s="87"/>
      <c r="AO213" s="87"/>
      <c r="AP213" s="87"/>
      <c r="AQ213" s="87"/>
      <c r="AR213" s="87"/>
      <c r="AS213" s="87"/>
      <c r="AT213" s="87"/>
      <c r="AU213" s="87"/>
      <c r="AV213" s="87"/>
      <c r="AW213" s="87"/>
      <c r="AX213" s="87"/>
      <c r="AY213" s="87"/>
      <c r="AZ213" s="87"/>
      <c r="BA213" s="87"/>
      <c r="BB213" s="87"/>
      <c r="BC213" s="87"/>
      <c r="BD213" s="87"/>
      <c r="BG213" s="78"/>
      <c r="BH213" s="78"/>
      <c r="BI213" s="78"/>
      <c r="BJ213" s="78"/>
      <c r="BK213" s="78"/>
      <c r="BL213" s="78"/>
      <c r="BN213" s="78"/>
      <c r="BO213" s="78"/>
      <c r="BP213" s="78"/>
      <c r="BQ213" s="78"/>
      <c r="BR213" s="78"/>
      <c r="BS213" s="78"/>
      <c r="BT213" s="78"/>
    </row>
    <row r="214" spans="3:72" ht="18" customHeight="1">
      <c r="C214" s="64" t="s">
        <v>810</v>
      </c>
      <c r="D214" s="87"/>
      <c r="E214" s="87"/>
      <c r="F214" s="87"/>
      <c r="G214" s="87"/>
      <c r="H214" s="87"/>
      <c r="I214" s="87"/>
      <c r="J214" s="87"/>
      <c r="K214" s="87"/>
      <c r="L214" s="87"/>
      <c r="M214" s="87"/>
      <c r="N214" s="87"/>
      <c r="O214" s="87"/>
      <c r="P214" s="87"/>
      <c r="Q214" s="87"/>
      <c r="R214" s="129"/>
      <c r="S214" s="80"/>
      <c r="T214" s="80"/>
      <c r="U214" s="80"/>
      <c r="W214" s="495">
        <f>SUM(W215:AB216)</f>
        <v>2062000000</v>
      </c>
      <c r="X214" s="495"/>
      <c r="Y214" s="495"/>
      <c r="Z214" s="495"/>
      <c r="AA214" s="495"/>
      <c r="AB214" s="495"/>
      <c r="AC214" s="89"/>
      <c r="AD214" s="495">
        <f>SUM(AD215:AI216)</f>
        <v>2062000000</v>
      </c>
      <c r="AE214" s="495"/>
      <c r="AF214" s="495"/>
      <c r="AG214" s="495"/>
      <c r="AH214" s="495"/>
      <c r="AI214" s="495"/>
      <c r="AM214" s="87"/>
      <c r="AN214" s="87"/>
      <c r="AO214" s="87"/>
      <c r="AP214" s="87"/>
      <c r="AQ214" s="87"/>
      <c r="AR214" s="87"/>
      <c r="AS214" s="87"/>
      <c r="AT214" s="87"/>
      <c r="AU214" s="87"/>
      <c r="AV214" s="87"/>
      <c r="AW214" s="87"/>
      <c r="AX214" s="87"/>
      <c r="AY214" s="87"/>
      <c r="AZ214" s="87"/>
      <c r="BA214" s="87"/>
      <c r="BB214" s="87"/>
      <c r="BC214" s="87"/>
      <c r="BD214" s="87"/>
      <c r="BG214" s="78"/>
      <c r="BH214" s="78"/>
      <c r="BI214" s="78"/>
      <c r="BJ214" s="78"/>
      <c r="BK214" s="78"/>
      <c r="BL214" s="78"/>
      <c r="BN214" s="78"/>
      <c r="BO214" s="78"/>
      <c r="BP214" s="78"/>
      <c r="BQ214" s="78"/>
      <c r="BR214" s="78"/>
      <c r="BS214" s="78"/>
      <c r="BT214" s="78"/>
    </row>
    <row r="215" spans="3:72" ht="18" customHeight="1">
      <c r="C215" s="183" t="s">
        <v>490</v>
      </c>
      <c r="D215" s="87"/>
      <c r="E215" s="87"/>
      <c r="F215" s="87"/>
      <c r="G215" s="87"/>
      <c r="H215" s="87"/>
      <c r="I215" s="87"/>
      <c r="J215" s="87"/>
      <c r="K215" s="87"/>
      <c r="L215" s="87"/>
      <c r="M215" s="87"/>
      <c r="N215" s="87"/>
      <c r="O215" s="87"/>
      <c r="P215" s="87"/>
      <c r="Q215" s="87"/>
      <c r="R215" s="129"/>
      <c r="S215" s="80"/>
      <c r="T215" s="80"/>
      <c r="U215" s="80"/>
      <c r="W215" s="445">
        <v>2000000000</v>
      </c>
      <c r="X215" s="445"/>
      <c r="Y215" s="445"/>
      <c r="Z215" s="445"/>
      <c r="AA215" s="445"/>
      <c r="AB215" s="445"/>
      <c r="AC215" s="89"/>
      <c r="AD215" s="445">
        <v>2000000000</v>
      </c>
      <c r="AE215" s="445"/>
      <c r="AF215" s="445"/>
      <c r="AG215" s="445"/>
      <c r="AH215" s="445"/>
      <c r="AI215" s="445"/>
      <c r="AM215" s="87"/>
      <c r="AN215" s="87"/>
      <c r="AO215" s="87"/>
      <c r="AP215" s="87"/>
      <c r="AQ215" s="87"/>
      <c r="AR215" s="87"/>
      <c r="AS215" s="87"/>
      <c r="AT215" s="87"/>
      <c r="AU215" s="87"/>
      <c r="AV215" s="87"/>
      <c r="AW215" s="87"/>
      <c r="AX215" s="87"/>
      <c r="AY215" s="87"/>
      <c r="AZ215" s="87"/>
      <c r="BA215" s="87"/>
      <c r="BB215" s="87"/>
      <c r="BC215" s="87"/>
      <c r="BD215" s="87"/>
      <c r="BG215" s="78"/>
      <c r="BH215" s="78"/>
      <c r="BI215" s="78"/>
      <c r="BJ215" s="78"/>
      <c r="BK215" s="78"/>
      <c r="BL215" s="78"/>
      <c r="BN215" s="78"/>
      <c r="BO215" s="78"/>
      <c r="BP215" s="78"/>
      <c r="BQ215" s="78"/>
      <c r="BR215" s="78"/>
      <c r="BS215" s="78"/>
      <c r="BT215" s="78"/>
    </row>
    <row r="216" spans="3:72" ht="18" customHeight="1">
      <c r="C216" s="183" t="s">
        <v>492</v>
      </c>
      <c r="D216" s="87"/>
      <c r="E216" s="87"/>
      <c r="F216" s="87"/>
      <c r="G216" s="87"/>
      <c r="H216" s="87"/>
      <c r="I216" s="87"/>
      <c r="J216" s="87"/>
      <c r="K216" s="87"/>
      <c r="L216" s="87"/>
      <c r="M216" s="87"/>
      <c r="N216" s="87"/>
      <c r="O216" s="87"/>
      <c r="P216" s="87"/>
      <c r="Q216" s="87"/>
      <c r="R216" s="129"/>
      <c r="S216" s="80"/>
      <c r="T216" s="80"/>
      <c r="U216" s="80"/>
      <c r="W216" s="445">
        <v>62000000</v>
      </c>
      <c r="X216" s="445"/>
      <c r="Y216" s="445"/>
      <c r="Z216" s="445"/>
      <c r="AA216" s="445"/>
      <c r="AB216" s="445"/>
      <c r="AC216" s="89"/>
      <c r="AD216" s="445">
        <v>62000000</v>
      </c>
      <c r="AE216" s="445"/>
      <c r="AF216" s="445"/>
      <c r="AG216" s="445"/>
      <c r="AH216" s="445"/>
      <c r="AI216" s="445"/>
      <c r="AM216" s="87"/>
      <c r="AN216" s="87"/>
      <c r="AO216" s="87"/>
      <c r="AP216" s="87"/>
      <c r="AQ216" s="87"/>
      <c r="AR216" s="87"/>
      <c r="AS216" s="87"/>
      <c r="AT216" s="87"/>
      <c r="AU216" s="87"/>
      <c r="AV216" s="87"/>
      <c r="AW216" s="87"/>
      <c r="AX216" s="87"/>
      <c r="AY216" s="87"/>
      <c r="AZ216" s="87"/>
      <c r="BA216" s="87"/>
      <c r="BB216" s="87"/>
      <c r="BC216" s="87"/>
      <c r="BD216" s="87"/>
      <c r="BG216" s="78"/>
      <c r="BH216" s="78"/>
      <c r="BI216" s="78"/>
      <c r="BJ216" s="78"/>
      <c r="BK216" s="78"/>
      <c r="BL216" s="78"/>
      <c r="BN216" s="78"/>
      <c r="BO216" s="78"/>
      <c r="BP216" s="78"/>
      <c r="BQ216" s="78"/>
      <c r="BR216" s="78"/>
      <c r="BS216" s="78"/>
      <c r="BT216" s="78"/>
    </row>
    <row r="217" spans="3:72" ht="19.5" customHeight="1" hidden="1">
      <c r="C217" s="66" t="s">
        <v>810</v>
      </c>
      <c r="D217" s="87"/>
      <c r="E217" s="87"/>
      <c r="F217" s="87"/>
      <c r="G217" s="87"/>
      <c r="H217" s="87"/>
      <c r="I217" s="87"/>
      <c r="J217" s="87"/>
      <c r="K217" s="87"/>
      <c r="L217" s="87"/>
      <c r="M217" s="87"/>
      <c r="N217" s="87"/>
      <c r="O217" s="87"/>
      <c r="P217" s="87"/>
      <c r="Q217" s="87"/>
      <c r="R217" s="129"/>
      <c r="S217" s="80"/>
      <c r="T217" s="80"/>
      <c r="U217" s="80"/>
      <c r="W217" s="457"/>
      <c r="X217" s="457"/>
      <c r="Y217" s="457"/>
      <c r="Z217" s="457"/>
      <c r="AA217" s="457"/>
      <c r="AB217" s="457"/>
      <c r="AD217" s="445"/>
      <c r="AE217" s="445"/>
      <c r="AF217" s="445"/>
      <c r="AG217" s="445"/>
      <c r="AH217" s="445"/>
      <c r="AI217" s="445"/>
      <c r="AM217" s="87" t="s">
        <v>811</v>
      </c>
      <c r="AN217" s="87"/>
      <c r="AO217" s="87"/>
      <c r="AP217" s="87"/>
      <c r="AQ217" s="87"/>
      <c r="AR217" s="87"/>
      <c r="AS217" s="87"/>
      <c r="AT217" s="87"/>
      <c r="AU217" s="87"/>
      <c r="AV217" s="87"/>
      <c r="AW217" s="87"/>
      <c r="AX217" s="87"/>
      <c r="AY217" s="87"/>
      <c r="AZ217" s="87"/>
      <c r="BA217" s="87"/>
      <c r="BB217" s="87"/>
      <c r="BC217" s="87"/>
      <c r="BD217" s="87"/>
      <c r="BG217" s="469"/>
      <c r="BH217" s="469"/>
      <c r="BI217" s="469"/>
      <c r="BJ217" s="469"/>
      <c r="BK217" s="469"/>
      <c r="BL217" s="469"/>
      <c r="BN217" s="469"/>
      <c r="BO217" s="469"/>
      <c r="BP217" s="469"/>
      <c r="BQ217" s="469"/>
      <c r="BR217" s="469"/>
      <c r="BS217" s="469"/>
      <c r="BT217" s="78"/>
    </row>
    <row r="218" spans="3:72" ht="19.5" customHeight="1" hidden="1">
      <c r="C218" s="66" t="s">
        <v>812</v>
      </c>
      <c r="R218" s="80"/>
      <c r="S218" s="446"/>
      <c r="T218" s="446"/>
      <c r="U218" s="80"/>
      <c r="W218" s="445"/>
      <c r="X218" s="445"/>
      <c r="Y218" s="445"/>
      <c r="Z218" s="445"/>
      <c r="AA218" s="445"/>
      <c r="AB218" s="445"/>
      <c r="AD218" s="445"/>
      <c r="AE218" s="445"/>
      <c r="AF218" s="445"/>
      <c r="AG218" s="445"/>
      <c r="AH218" s="445"/>
      <c r="AI218" s="445"/>
      <c r="AM218" s="66" t="s">
        <v>813</v>
      </c>
      <c r="BG218" s="469"/>
      <c r="BH218" s="469"/>
      <c r="BI218" s="469"/>
      <c r="BJ218" s="469"/>
      <c r="BK218" s="469"/>
      <c r="BL218" s="469"/>
      <c r="BN218" s="469"/>
      <c r="BO218" s="469"/>
      <c r="BP218" s="469"/>
      <c r="BQ218" s="469"/>
      <c r="BR218" s="469"/>
      <c r="BS218" s="469"/>
      <c r="BT218" s="78"/>
    </row>
    <row r="219" spans="18:72" ht="19.5" customHeight="1" hidden="1">
      <c r="R219" s="80"/>
      <c r="S219" s="446"/>
      <c r="T219" s="446"/>
      <c r="U219" s="80"/>
      <c r="W219" s="554"/>
      <c r="X219" s="554"/>
      <c r="Y219" s="554"/>
      <c r="Z219" s="554"/>
      <c r="AA219" s="554"/>
      <c r="AB219" s="554"/>
      <c r="AD219" s="554"/>
      <c r="AE219" s="554"/>
      <c r="AF219" s="554"/>
      <c r="AG219" s="554"/>
      <c r="AH219" s="554"/>
      <c r="AI219" s="554"/>
      <c r="AM219" s="66" t="s">
        <v>814</v>
      </c>
      <c r="BG219" s="678"/>
      <c r="BH219" s="678"/>
      <c r="BI219" s="678"/>
      <c r="BJ219" s="678"/>
      <c r="BK219" s="678"/>
      <c r="BL219" s="678"/>
      <c r="BN219" s="678"/>
      <c r="BO219" s="678"/>
      <c r="BP219" s="678"/>
      <c r="BQ219" s="678"/>
      <c r="BR219" s="678"/>
      <c r="BS219" s="678"/>
      <c r="BT219" s="185"/>
    </row>
    <row r="220" spans="3:74" ht="18" customHeight="1" thickBot="1">
      <c r="C220" s="454" t="s">
        <v>361</v>
      </c>
      <c r="D220" s="454"/>
      <c r="E220" s="454"/>
      <c r="F220" s="454"/>
      <c r="G220" s="454"/>
      <c r="H220" s="454"/>
      <c r="I220" s="454"/>
      <c r="J220" s="454"/>
      <c r="K220" s="454"/>
      <c r="L220" s="454"/>
      <c r="M220" s="454"/>
      <c r="N220" s="454"/>
      <c r="O220" s="454"/>
      <c r="P220" s="454"/>
      <c r="Q220" s="454"/>
      <c r="R220" s="454"/>
      <c r="S220" s="454"/>
      <c r="T220" s="79"/>
      <c r="U220" s="80"/>
      <c r="W220" s="455">
        <f>W212+W214</f>
        <v>2062000000</v>
      </c>
      <c r="X220" s="455"/>
      <c r="Y220" s="455"/>
      <c r="Z220" s="455"/>
      <c r="AA220" s="455"/>
      <c r="AB220" s="455"/>
      <c r="AD220" s="455">
        <f>AD212+AD214</f>
        <v>68319334042</v>
      </c>
      <c r="AE220" s="455"/>
      <c r="AF220" s="455"/>
      <c r="AG220" s="455"/>
      <c r="AH220" s="455"/>
      <c r="AI220" s="455"/>
      <c r="AM220" s="59" t="s">
        <v>362</v>
      </c>
      <c r="AN220" s="59"/>
      <c r="AO220" s="59"/>
      <c r="AP220" s="59"/>
      <c r="AQ220" s="59"/>
      <c r="AR220" s="59"/>
      <c r="AS220" s="59"/>
      <c r="AT220" s="59"/>
      <c r="AU220" s="59"/>
      <c r="AV220" s="59"/>
      <c r="AW220" s="59"/>
      <c r="AX220" s="59"/>
      <c r="AY220" s="59"/>
      <c r="AZ220" s="59"/>
      <c r="BA220" s="59"/>
      <c r="BB220" s="59"/>
      <c r="BC220" s="59"/>
      <c r="BD220" s="59"/>
      <c r="BG220" s="489">
        <f>SUBTOTAL(9,BG210:BL219)</f>
        <v>0</v>
      </c>
      <c r="BH220" s="489"/>
      <c r="BI220" s="489"/>
      <c r="BJ220" s="489"/>
      <c r="BK220" s="489"/>
      <c r="BL220" s="489"/>
      <c r="BN220" s="489">
        <f>SUBTOTAL(9,BN210:BS219)</f>
        <v>0</v>
      </c>
      <c r="BO220" s="489"/>
      <c r="BP220" s="489"/>
      <c r="BQ220" s="489"/>
      <c r="BR220" s="489"/>
      <c r="BS220" s="489"/>
      <c r="BT220" s="81"/>
      <c r="BU220" s="357">
        <f>'[4]lien ket'!F92</f>
        <v>68319334042</v>
      </c>
      <c r="BV220" s="358">
        <f>'[4]lien ket'!G92</f>
        <v>68319334042</v>
      </c>
    </row>
    <row r="221" spans="3:74" ht="12.75" customHeight="1" thickTop="1">
      <c r="C221" s="62"/>
      <c r="D221" s="62"/>
      <c r="E221" s="62"/>
      <c r="F221" s="62"/>
      <c r="G221" s="62"/>
      <c r="H221" s="62"/>
      <c r="I221" s="62"/>
      <c r="J221" s="62"/>
      <c r="K221" s="62"/>
      <c r="L221" s="62"/>
      <c r="M221" s="62"/>
      <c r="N221" s="62"/>
      <c r="O221" s="62"/>
      <c r="P221" s="62"/>
      <c r="Q221" s="62"/>
      <c r="R221" s="62"/>
      <c r="S221" s="62"/>
      <c r="T221" s="79"/>
      <c r="U221" s="80"/>
      <c r="W221" s="82"/>
      <c r="X221" s="82"/>
      <c r="Y221" s="82"/>
      <c r="Z221" s="82"/>
      <c r="AA221" s="82"/>
      <c r="AB221" s="82"/>
      <c r="AD221" s="82"/>
      <c r="AE221" s="82"/>
      <c r="AF221" s="82"/>
      <c r="AG221" s="82"/>
      <c r="AH221" s="82"/>
      <c r="AI221" s="82"/>
      <c r="AM221" s="59"/>
      <c r="AN221" s="59"/>
      <c r="AO221" s="59"/>
      <c r="AP221" s="59"/>
      <c r="AQ221" s="59"/>
      <c r="AR221" s="59"/>
      <c r="AS221" s="59"/>
      <c r="AT221" s="59"/>
      <c r="AU221" s="59"/>
      <c r="AV221" s="59"/>
      <c r="AW221" s="59"/>
      <c r="AX221" s="59"/>
      <c r="AY221" s="59"/>
      <c r="AZ221" s="59"/>
      <c r="BA221" s="59"/>
      <c r="BB221" s="59"/>
      <c r="BC221" s="59"/>
      <c r="BD221" s="59"/>
      <c r="BG221" s="81"/>
      <c r="BH221" s="81"/>
      <c r="BI221" s="81"/>
      <c r="BJ221" s="81"/>
      <c r="BK221" s="81"/>
      <c r="BL221" s="81"/>
      <c r="BN221" s="81"/>
      <c r="BO221" s="81"/>
      <c r="BP221" s="81"/>
      <c r="BQ221" s="81"/>
      <c r="BR221" s="81"/>
      <c r="BS221" s="81"/>
      <c r="BT221" s="81"/>
      <c r="BV221" s="358"/>
    </row>
    <row r="222" spans="3:74" ht="19.5" customHeight="1" hidden="1">
      <c r="C222" s="64" t="s">
        <v>486</v>
      </c>
      <c r="D222" s="62"/>
      <c r="E222" s="62"/>
      <c r="F222" s="62"/>
      <c r="G222" s="62"/>
      <c r="H222" s="62"/>
      <c r="I222" s="62"/>
      <c r="J222" s="62"/>
      <c r="K222" s="62"/>
      <c r="L222" s="62"/>
      <c r="M222" s="62"/>
      <c r="N222" s="62"/>
      <c r="O222" s="62"/>
      <c r="P222" s="62"/>
      <c r="Q222" s="62"/>
      <c r="R222" s="62"/>
      <c r="S222" s="62"/>
      <c r="T222" s="79"/>
      <c r="U222" s="80"/>
      <c r="W222" s="82"/>
      <c r="X222" s="82"/>
      <c r="Y222" s="82"/>
      <c r="Z222" s="82"/>
      <c r="AA222" s="82"/>
      <c r="AB222" s="82"/>
      <c r="AD222" s="82"/>
      <c r="AE222" s="82"/>
      <c r="AF222" s="82"/>
      <c r="AG222" s="82"/>
      <c r="AH222" s="82"/>
      <c r="AI222" s="82"/>
      <c r="AM222" s="59"/>
      <c r="AN222" s="59"/>
      <c r="AO222" s="59"/>
      <c r="AP222" s="59"/>
      <c r="AQ222" s="59"/>
      <c r="AR222" s="59"/>
      <c r="AS222" s="59"/>
      <c r="AT222" s="59"/>
      <c r="AU222" s="59"/>
      <c r="AV222" s="59"/>
      <c r="AW222" s="59"/>
      <c r="AX222" s="59"/>
      <c r="AY222" s="59"/>
      <c r="AZ222" s="59"/>
      <c r="BA222" s="59"/>
      <c r="BB222" s="59"/>
      <c r="BC222" s="59"/>
      <c r="BD222" s="59"/>
      <c r="BG222" s="81"/>
      <c r="BH222" s="81"/>
      <c r="BI222" s="81"/>
      <c r="BJ222" s="81"/>
      <c r="BK222" s="81"/>
      <c r="BL222" s="81"/>
      <c r="BN222" s="81"/>
      <c r="BO222" s="81"/>
      <c r="BP222" s="81"/>
      <c r="BQ222" s="81"/>
      <c r="BR222" s="81"/>
      <c r="BS222" s="81"/>
      <c r="BT222" s="81"/>
      <c r="BV222" s="358"/>
    </row>
    <row r="223" spans="2:74" ht="19.5" customHeight="1" hidden="1">
      <c r="B223" s="66"/>
      <c r="C223" s="66" t="s">
        <v>860</v>
      </c>
      <c r="D223" s="62"/>
      <c r="E223" s="62"/>
      <c r="F223" s="62"/>
      <c r="G223" s="62"/>
      <c r="H223" s="62"/>
      <c r="I223" s="62"/>
      <c r="J223" s="62"/>
      <c r="K223" s="62"/>
      <c r="L223" s="62"/>
      <c r="M223" s="62"/>
      <c r="N223" s="62"/>
      <c r="O223" s="62"/>
      <c r="P223" s="62"/>
      <c r="Q223" s="62"/>
      <c r="R223" s="62"/>
      <c r="S223" s="62"/>
      <c r="T223" s="79"/>
      <c r="U223" s="80"/>
      <c r="W223" s="82"/>
      <c r="X223" s="82"/>
      <c r="Y223" s="82"/>
      <c r="Z223" s="82"/>
      <c r="AA223" s="82"/>
      <c r="AB223" s="82"/>
      <c r="AD223" s="82"/>
      <c r="AE223" s="82"/>
      <c r="AF223" s="82"/>
      <c r="AG223" s="82"/>
      <c r="AH223" s="82"/>
      <c r="AI223" s="82"/>
      <c r="AM223" s="59"/>
      <c r="AN223" s="59"/>
      <c r="AO223" s="59"/>
      <c r="AP223" s="59"/>
      <c r="AQ223" s="59"/>
      <c r="AR223" s="59"/>
      <c r="AS223" s="59"/>
      <c r="AT223" s="59"/>
      <c r="AU223" s="59"/>
      <c r="AV223" s="59"/>
      <c r="AW223" s="59"/>
      <c r="AX223" s="59"/>
      <c r="AY223" s="59"/>
      <c r="AZ223" s="59"/>
      <c r="BA223" s="59"/>
      <c r="BB223" s="59"/>
      <c r="BC223" s="59"/>
      <c r="BD223" s="59"/>
      <c r="BG223" s="81"/>
      <c r="BH223" s="81"/>
      <c r="BI223" s="81"/>
      <c r="BJ223" s="81"/>
      <c r="BK223" s="81"/>
      <c r="BL223" s="81"/>
      <c r="BN223" s="81"/>
      <c r="BO223" s="81"/>
      <c r="BP223" s="81"/>
      <c r="BQ223" s="81"/>
      <c r="BR223" s="81"/>
      <c r="BS223" s="81"/>
      <c r="BT223" s="81"/>
      <c r="BV223" s="358"/>
    </row>
    <row r="224" spans="2:74" ht="19.5" customHeight="1" hidden="1">
      <c r="B224" s="66"/>
      <c r="C224" s="66" t="s">
        <v>861</v>
      </c>
      <c r="D224" s="62"/>
      <c r="E224" s="62"/>
      <c r="F224" s="62"/>
      <c r="G224" s="62"/>
      <c r="H224" s="62"/>
      <c r="I224" s="62"/>
      <c r="J224" s="75" t="s">
        <v>862</v>
      </c>
      <c r="K224" s="62"/>
      <c r="L224" s="62"/>
      <c r="M224" s="62"/>
      <c r="N224" s="62"/>
      <c r="O224" s="62"/>
      <c r="P224" s="62"/>
      <c r="Q224" s="62"/>
      <c r="R224" s="163"/>
      <c r="S224" s="75" t="s">
        <v>863</v>
      </c>
      <c r="T224" s="79"/>
      <c r="U224" s="80"/>
      <c r="W224" s="94" t="s">
        <v>864</v>
      </c>
      <c r="X224" s="82"/>
      <c r="Y224" s="82"/>
      <c r="Z224" s="82"/>
      <c r="AA224" s="82"/>
      <c r="AB224" s="82"/>
      <c r="AD224" s="94" t="s">
        <v>865</v>
      </c>
      <c r="AE224" s="82"/>
      <c r="AF224" s="82"/>
      <c r="AG224" s="82"/>
      <c r="AH224" s="82"/>
      <c r="AI224" s="82"/>
      <c r="AM224" s="59"/>
      <c r="AN224" s="59"/>
      <c r="AO224" s="59"/>
      <c r="AP224" s="59"/>
      <c r="AQ224" s="59"/>
      <c r="AR224" s="59"/>
      <c r="AS224" s="59"/>
      <c r="AT224" s="59"/>
      <c r="AU224" s="59"/>
      <c r="AV224" s="59"/>
      <c r="AW224" s="59"/>
      <c r="AX224" s="59"/>
      <c r="AY224" s="59"/>
      <c r="AZ224" s="59"/>
      <c r="BA224" s="59"/>
      <c r="BB224" s="59"/>
      <c r="BC224" s="59"/>
      <c r="BD224" s="59"/>
      <c r="BG224" s="81"/>
      <c r="BH224" s="81"/>
      <c r="BI224" s="81"/>
      <c r="BJ224" s="81"/>
      <c r="BK224" s="81"/>
      <c r="BL224" s="81"/>
      <c r="BN224" s="81"/>
      <c r="BO224" s="81"/>
      <c r="BP224" s="81"/>
      <c r="BQ224" s="81"/>
      <c r="BR224" s="81"/>
      <c r="BS224" s="81"/>
      <c r="BT224" s="81"/>
      <c r="BV224" s="358"/>
    </row>
    <row r="225" spans="2:74" ht="19.5" customHeight="1" hidden="1">
      <c r="B225" s="66"/>
      <c r="C225" s="186" t="s">
        <v>866</v>
      </c>
      <c r="D225" s="62"/>
      <c r="E225" s="62"/>
      <c r="F225" s="62"/>
      <c r="G225" s="62"/>
      <c r="H225" s="62"/>
      <c r="I225" s="62"/>
      <c r="J225" s="62"/>
      <c r="K225" s="62"/>
      <c r="L225" s="62"/>
      <c r="M225" s="62"/>
      <c r="N225" s="62"/>
      <c r="O225" s="62"/>
      <c r="P225" s="62"/>
      <c r="Q225" s="62"/>
      <c r="R225" s="62"/>
      <c r="S225" s="62"/>
      <c r="T225" s="79"/>
      <c r="U225" s="80"/>
      <c r="W225" s="82"/>
      <c r="X225" s="82"/>
      <c r="Y225" s="82"/>
      <c r="Z225" s="82"/>
      <c r="AA225" s="82"/>
      <c r="AB225" s="82"/>
      <c r="AD225" s="82"/>
      <c r="AE225" s="82"/>
      <c r="AF225" s="82"/>
      <c r="AG225" s="82"/>
      <c r="AH225" s="82"/>
      <c r="AI225" s="82"/>
      <c r="AM225" s="59"/>
      <c r="AN225" s="59"/>
      <c r="AO225" s="59"/>
      <c r="AP225" s="59"/>
      <c r="AQ225" s="59"/>
      <c r="AR225" s="59"/>
      <c r="AS225" s="59"/>
      <c r="AT225" s="59"/>
      <c r="AU225" s="59"/>
      <c r="AV225" s="59"/>
      <c r="AW225" s="59"/>
      <c r="AX225" s="59"/>
      <c r="AY225" s="59"/>
      <c r="AZ225" s="59"/>
      <c r="BA225" s="59"/>
      <c r="BB225" s="59"/>
      <c r="BC225" s="59"/>
      <c r="BD225" s="59"/>
      <c r="BG225" s="81"/>
      <c r="BH225" s="81"/>
      <c r="BI225" s="81"/>
      <c r="BJ225" s="81"/>
      <c r="BK225" s="81"/>
      <c r="BL225" s="81"/>
      <c r="BN225" s="81"/>
      <c r="BO225" s="81"/>
      <c r="BP225" s="81"/>
      <c r="BQ225" s="81"/>
      <c r="BR225" s="81"/>
      <c r="BS225" s="81"/>
      <c r="BT225" s="81"/>
      <c r="BV225" s="358"/>
    </row>
    <row r="226" spans="2:74" ht="19.5" customHeight="1" hidden="1">
      <c r="B226" s="66"/>
      <c r="C226" s="186" t="s">
        <v>866</v>
      </c>
      <c r="D226" s="62"/>
      <c r="E226" s="62"/>
      <c r="F226" s="62"/>
      <c r="G226" s="62"/>
      <c r="H226" s="62"/>
      <c r="I226" s="62"/>
      <c r="J226" s="62"/>
      <c r="K226" s="62"/>
      <c r="L226" s="62"/>
      <c r="M226" s="62"/>
      <c r="N226" s="62"/>
      <c r="O226" s="62"/>
      <c r="P226" s="62"/>
      <c r="Q226" s="62"/>
      <c r="R226" s="62"/>
      <c r="S226" s="62"/>
      <c r="T226" s="79"/>
      <c r="U226" s="80"/>
      <c r="W226" s="82"/>
      <c r="X226" s="82"/>
      <c r="Y226" s="82"/>
      <c r="Z226" s="82"/>
      <c r="AA226" s="82"/>
      <c r="AB226" s="82"/>
      <c r="AD226" s="82"/>
      <c r="AE226" s="82"/>
      <c r="AF226" s="82"/>
      <c r="AG226" s="82"/>
      <c r="AH226" s="82"/>
      <c r="AI226" s="82"/>
      <c r="AM226" s="59"/>
      <c r="AN226" s="59"/>
      <c r="AO226" s="59"/>
      <c r="AP226" s="59"/>
      <c r="AQ226" s="59"/>
      <c r="AR226" s="59"/>
      <c r="AS226" s="59"/>
      <c r="AT226" s="59"/>
      <c r="AU226" s="59"/>
      <c r="AV226" s="59"/>
      <c r="AW226" s="59"/>
      <c r="AX226" s="59"/>
      <c r="AY226" s="59"/>
      <c r="AZ226" s="59"/>
      <c r="BA226" s="59"/>
      <c r="BB226" s="59"/>
      <c r="BC226" s="59"/>
      <c r="BD226" s="59"/>
      <c r="BG226" s="81"/>
      <c r="BH226" s="81"/>
      <c r="BI226" s="81"/>
      <c r="BJ226" s="81"/>
      <c r="BK226" s="81"/>
      <c r="BL226" s="81"/>
      <c r="BN226" s="81"/>
      <c r="BO226" s="81"/>
      <c r="BP226" s="81"/>
      <c r="BQ226" s="81"/>
      <c r="BR226" s="81"/>
      <c r="BS226" s="81"/>
      <c r="BT226" s="81"/>
      <c r="BV226" s="358"/>
    </row>
    <row r="227" spans="2:74" ht="19.5" customHeight="1" hidden="1">
      <c r="B227" s="66"/>
      <c r="C227" s="66" t="s">
        <v>867</v>
      </c>
      <c r="D227" s="62"/>
      <c r="E227" s="62"/>
      <c r="F227" s="62"/>
      <c r="G227" s="62"/>
      <c r="H227" s="62"/>
      <c r="I227" s="62"/>
      <c r="J227" s="62"/>
      <c r="K227" s="62"/>
      <c r="L227" s="62"/>
      <c r="M227" s="62"/>
      <c r="N227" s="62"/>
      <c r="O227" s="62"/>
      <c r="P227" s="62"/>
      <c r="Q227" s="62"/>
      <c r="R227" s="62"/>
      <c r="S227" s="62"/>
      <c r="T227" s="79"/>
      <c r="U227" s="80"/>
      <c r="W227" s="82"/>
      <c r="X227" s="82"/>
      <c r="Y227" s="82"/>
      <c r="Z227" s="82"/>
      <c r="AA227" s="82"/>
      <c r="AB227" s="82"/>
      <c r="AD227" s="82"/>
      <c r="AE227" s="82"/>
      <c r="AF227" s="82"/>
      <c r="AG227" s="82"/>
      <c r="AH227" s="82"/>
      <c r="AI227" s="82"/>
      <c r="AM227" s="59"/>
      <c r="AN227" s="59"/>
      <c r="AO227" s="59"/>
      <c r="AP227" s="59"/>
      <c r="AQ227" s="59"/>
      <c r="AR227" s="59"/>
      <c r="AS227" s="59"/>
      <c r="AT227" s="59"/>
      <c r="AU227" s="59"/>
      <c r="AV227" s="59"/>
      <c r="AW227" s="59"/>
      <c r="AX227" s="59"/>
      <c r="AY227" s="59"/>
      <c r="AZ227" s="59"/>
      <c r="BA227" s="59"/>
      <c r="BB227" s="59"/>
      <c r="BC227" s="59"/>
      <c r="BD227" s="59"/>
      <c r="BG227" s="81"/>
      <c r="BH227" s="81"/>
      <c r="BI227" s="81"/>
      <c r="BJ227" s="81"/>
      <c r="BK227" s="81"/>
      <c r="BL227" s="81"/>
      <c r="BN227" s="81"/>
      <c r="BO227" s="81"/>
      <c r="BP227" s="81"/>
      <c r="BQ227" s="81"/>
      <c r="BR227" s="81"/>
      <c r="BS227" s="81"/>
      <c r="BT227" s="81"/>
      <c r="BV227" s="358"/>
    </row>
    <row r="228" spans="2:74" ht="19.5" customHeight="1" hidden="1">
      <c r="B228" s="66"/>
      <c r="C228" s="186" t="s">
        <v>853</v>
      </c>
      <c r="D228" s="62"/>
      <c r="E228" s="62"/>
      <c r="F228" s="62"/>
      <c r="G228" s="62"/>
      <c r="H228" s="62"/>
      <c r="I228" s="62"/>
      <c r="J228" s="62"/>
      <c r="K228" s="62"/>
      <c r="L228" s="62"/>
      <c r="M228" s="62"/>
      <c r="N228" s="62"/>
      <c r="O228" s="62"/>
      <c r="P228" s="62"/>
      <c r="Q228" s="62"/>
      <c r="R228" s="62"/>
      <c r="S228" s="62"/>
      <c r="T228" s="79"/>
      <c r="U228" s="80"/>
      <c r="W228" s="82"/>
      <c r="X228" s="82"/>
      <c r="Y228" s="82"/>
      <c r="Z228" s="82"/>
      <c r="AA228" s="82"/>
      <c r="AB228" s="82"/>
      <c r="AD228" s="82"/>
      <c r="AE228" s="82"/>
      <c r="AF228" s="82"/>
      <c r="AG228" s="82"/>
      <c r="AH228" s="82"/>
      <c r="AI228" s="82"/>
      <c r="AM228" s="59"/>
      <c r="AN228" s="59"/>
      <c r="AO228" s="59"/>
      <c r="AP228" s="59"/>
      <c r="AQ228" s="59"/>
      <c r="AR228" s="59"/>
      <c r="AS228" s="59"/>
      <c r="AT228" s="59"/>
      <c r="AU228" s="59"/>
      <c r="AV228" s="59"/>
      <c r="AW228" s="59"/>
      <c r="AX228" s="59"/>
      <c r="AY228" s="59"/>
      <c r="AZ228" s="59"/>
      <c r="BA228" s="59"/>
      <c r="BB228" s="59"/>
      <c r="BC228" s="59"/>
      <c r="BD228" s="59"/>
      <c r="BG228" s="81"/>
      <c r="BH228" s="81"/>
      <c r="BI228" s="81"/>
      <c r="BJ228" s="81"/>
      <c r="BK228" s="81"/>
      <c r="BL228" s="81"/>
      <c r="BN228" s="81"/>
      <c r="BO228" s="81"/>
      <c r="BP228" s="81"/>
      <c r="BQ228" s="81"/>
      <c r="BR228" s="81"/>
      <c r="BS228" s="81"/>
      <c r="BT228" s="81"/>
      <c r="BV228" s="358"/>
    </row>
    <row r="229" spans="3:74" ht="19.5" customHeight="1" hidden="1">
      <c r="C229" s="186" t="s">
        <v>854</v>
      </c>
      <c r="D229" s="62"/>
      <c r="E229" s="62"/>
      <c r="F229" s="62"/>
      <c r="G229" s="62"/>
      <c r="H229" s="62"/>
      <c r="I229" s="62"/>
      <c r="J229" s="62"/>
      <c r="K229" s="62"/>
      <c r="L229" s="62"/>
      <c r="M229" s="62"/>
      <c r="N229" s="62"/>
      <c r="O229" s="62"/>
      <c r="P229" s="62"/>
      <c r="Q229" s="62"/>
      <c r="R229" s="62"/>
      <c r="S229" s="62"/>
      <c r="T229" s="79"/>
      <c r="U229" s="80"/>
      <c r="W229" s="82"/>
      <c r="X229" s="82"/>
      <c r="Y229" s="82"/>
      <c r="Z229" s="82"/>
      <c r="AA229" s="82"/>
      <c r="AB229" s="82"/>
      <c r="AD229" s="82"/>
      <c r="AE229" s="82"/>
      <c r="AF229" s="82"/>
      <c r="AG229" s="82"/>
      <c r="AH229" s="82"/>
      <c r="AI229" s="82"/>
      <c r="AM229" s="59"/>
      <c r="AN229" s="59"/>
      <c r="AO229" s="59"/>
      <c r="AP229" s="59"/>
      <c r="AQ229" s="59"/>
      <c r="AR229" s="59"/>
      <c r="AS229" s="59"/>
      <c r="AT229" s="59"/>
      <c r="AU229" s="59"/>
      <c r="AV229" s="59"/>
      <c r="AW229" s="59"/>
      <c r="AX229" s="59"/>
      <c r="AY229" s="59"/>
      <c r="AZ229" s="59"/>
      <c r="BA229" s="59"/>
      <c r="BB229" s="59"/>
      <c r="BC229" s="59"/>
      <c r="BD229" s="59"/>
      <c r="BG229" s="81"/>
      <c r="BH229" s="81"/>
      <c r="BI229" s="81"/>
      <c r="BJ229" s="81"/>
      <c r="BK229" s="81"/>
      <c r="BL229" s="81"/>
      <c r="BN229" s="81"/>
      <c r="BO229" s="81"/>
      <c r="BP229" s="81"/>
      <c r="BQ229" s="81"/>
      <c r="BR229" s="81"/>
      <c r="BS229" s="81"/>
      <c r="BT229" s="81"/>
      <c r="BV229" s="358"/>
    </row>
    <row r="230" spans="2:74" ht="19.5" customHeight="1" hidden="1" thickBot="1">
      <c r="B230" s="66"/>
      <c r="C230" s="66" t="s">
        <v>868</v>
      </c>
      <c r="D230" s="62"/>
      <c r="E230" s="62"/>
      <c r="F230" s="62"/>
      <c r="G230" s="62"/>
      <c r="H230" s="62"/>
      <c r="I230" s="62"/>
      <c r="J230" s="62"/>
      <c r="K230" s="62"/>
      <c r="L230" s="62"/>
      <c r="M230" s="62"/>
      <c r="N230" s="62"/>
      <c r="O230" s="62"/>
      <c r="P230" s="62"/>
      <c r="Q230" s="62"/>
      <c r="R230" s="62"/>
      <c r="S230" s="62"/>
      <c r="T230" s="79"/>
      <c r="U230" s="80"/>
      <c r="W230" s="82"/>
      <c r="X230" s="82"/>
      <c r="Y230" s="82"/>
      <c r="Z230" s="82"/>
      <c r="AA230" s="82"/>
      <c r="AB230" s="82"/>
      <c r="AD230" s="82"/>
      <c r="AE230" s="82"/>
      <c r="AF230" s="82"/>
      <c r="AG230" s="82"/>
      <c r="AH230" s="82"/>
      <c r="AI230" s="82"/>
      <c r="AM230" s="59"/>
      <c r="AN230" s="59"/>
      <c r="AO230" s="59"/>
      <c r="AP230" s="59"/>
      <c r="AQ230" s="59"/>
      <c r="AR230" s="59"/>
      <c r="AS230" s="59"/>
      <c r="AT230" s="59"/>
      <c r="AU230" s="59"/>
      <c r="AV230" s="59"/>
      <c r="AW230" s="59"/>
      <c r="AX230" s="59"/>
      <c r="AY230" s="59"/>
      <c r="AZ230" s="59"/>
      <c r="BA230" s="59"/>
      <c r="BB230" s="59"/>
      <c r="BC230" s="59"/>
      <c r="BD230" s="59"/>
      <c r="BG230" s="81"/>
      <c r="BH230" s="81"/>
      <c r="BI230" s="81"/>
      <c r="BJ230" s="81"/>
      <c r="BK230" s="81"/>
      <c r="BL230" s="81"/>
      <c r="BN230" s="81"/>
      <c r="BO230" s="81"/>
      <c r="BP230" s="81"/>
      <c r="BQ230" s="81"/>
      <c r="BR230" s="81"/>
      <c r="BS230" s="81"/>
      <c r="BT230" s="81"/>
      <c r="BV230" s="358"/>
    </row>
    <row r="231" spans="1:94" s="367" customFormat="1" ht="28.5" customHeight="1" hidden="1" thickTop="1">
      <c r="A231" s="215"/>
      <c r="B231" s="365"/>
      <c r="C231" s="605" t="s">
        <v>869</v>
      </c>
      <c r="D231" s="605"/>
      <c r="E231" s="605"/>
      <c r="F231" s="605"/>
      <c r="G231" s="605"/>
      <c r="H231" s="605"/>
      <c r="I231" s="605"/>
      <c r="J231" s="605"/>
      <c r="K231" s="605"/>
      <c r="L231" s="349"/>
      <c r="M231" s="349"/>
      <c r="N231" s="349"/>
      <c r="O231" s="605" t="s">
        <v>862</v>
      </c>
      <c r="P231" s="605"/>
      <c r="Q231" s="605"/>
      <c r="R231" s="605"/>
      <c r="S231" s="605"/>
      <c r="T231" s="605" t="s">
        <v>863</v>
      </c>
      <c r="U231" s="605"/>
      <c r="V231" s="605"/>
      <c r="W231" s="605"/>
      <c r="X231" s="366"/>
      <c r="Y231" s="606" t="s">
        <v>870</v>
      </c>
      <c r="Z231" s="606"/>
      <c r="AA231" s="606"/>
      <c r="AB231" s="606"/>
      <c r="AC231" s="606" t="s">
        <v>865</v>
      </c>
      <c r="AD231" s="606"/>
      <c r="AE231" s="606"/>
      <c r="AF231" s="606"/>
      <c r="AG231" s="606"/>
      <c r="AH231" s="606"/>
      <c r="AI231" s="606"/>
      <c r="AK231" s="215"/>
      <c r="AL231" s="215"/>
      <c r="AM231" s="215"/>
      <c r="AN231" s="215"/>
      <c r="AO231" s="215"/>
      <c r="AP231" s="215"/>
      <c r="AQ231" s="215"/>
      <c r="AR231" s="215"/>
      <c r="AS231" s="215"/>
      <c r="AT231" s="215"/>
      <c r="AU231" s="215"/>
      <c r="AV231" s="215"/>
      <c r="AW231" s="215"/>
      <c r="AX231" s="215"/>
      <c r="AY231" s="215"/>
      <c r="AZ231" s="215"/>
      <c r="BA231" s="215"/>
      <c r="BB231" s="215"/>
      <c r="BC231" s="215"/>
      <c r="BD231" s="215"/>
      <c r="BE231" s="365"/>
      <c r="BF231" s="365"/>
      <c r="BG231" s="368"/>
      <c r="BH231" s="368"/>
      <c r="BI231" s="368"/>
      <c r="BJ231" s="368"/>
      <c r="BK231" s="368"/>
      <c r="BL231" s="368"/>
      <c r="BM231" s="365"/>
      <c r="BN231" s="368"/>
      <c r="BO231" s="368"/>
      <c r="BP231" s="368"/>
      <c r="BQ231" s="368"/>
      <c r="BR231" s="368"/>
      <c r="BS231" s="368"/>
      <c r="BT231" s="368"/>
      <c r="BU231" s="369"/>
      <c r="BV231" s="370"/>
      <c r="BW231" s="371"/>
      <c r="BX231" s="372"/>
      <c r="BY231" s="372"/>
      <c r="BZ231" s="372"/>
      <c r="CA231" s="372"/>
      <c r="CB231" s="372"/>
      <c r="CC231" s="372"/>
      <c r="CD231" s="372"/>
      <c r="CE231" s="372"/>
      <c r="CF231" s="372"/>
      <c r="CG231" s="372"/>
      <c r="CH231" s="372"/>
      <c r="CI231" s="372"/>
      <c r="CJ231" s="372"/>
      <c r="CK231" s="372"/>
      <c r="CL231" s="372"/>
      <c r="CM231" s="372"/>
      <c r="CN231" s="372"/>
      <c r="CO231" s="372"/>
      <c r="CP231" s="372"/>
    </row>
    <row r="232" spans="2:74" ht="18" customHeight="1" hidden="1">
      <c r="B232" s="66"/>
      <c r="C232" s="186" t="s">
        <v>871</v>
      </c>
      <c r="D232" s="62"/>
      <c r="E232" s="62"/>
      <c r="F232" s="62"/>
      <c r="G232" s="62"/>
      <c r="H232" s="62"/>
      <c r="I232" s="62"/>
      <c r="J232" s="62"/>
      <c r="K232" s="62"/>
      <c r="L232" s="62"/>
      <c r="M232" s="62"/>
      <c r="N232" s="62"/>
      <c r="O232" s="474" t="s">
        <v>872</v>
      </c>
      <c r="P232" s="474"/>
      <c r="Q232" s="474"/>
      <c r="R232" s="474"/>
      <c r="S232" s="474"/>
      <c r="T232" s="609">
        <v>0.76</v>
      </c>
      <c r="U232" s="446"/>
      <c r="V232" s="446"/>
      <c r="W232" s="446"/>
      <c r="X232" s="82"/>
      <c r="Y232" s="609" t="s">
        <v>873</v>
      </c>
      <c r="Z232" s="446"/>
      <c r="AA232" s="446"/>
      <c r="AB232" s="446"/>
      <c r="AC232" s="451" t="s">
        <v>874</v>
      </c>
      <c r="AD232" s="451"/>
      <c r="AE232" s="451"/>
      <c r="AF232" s="451"/>
      <c r="AG232" s="451"/>
      <c r="AH232" s="451"/>
      <c r="AI232" s="451"/>
      <c r="AM232" s="59"/>
      <c r="AN232" s="59"/>
      <c r="AO232" s="59"/>
      <c r="AP232" s="59"/>
      <c r="AQ232" s="59"/>
      <c r="AR232" s="59"/>
      <c r="AS232" s="59"/>
      <c r="AT232" s="59"/>
      <c r="AU232" s="59"/>
      <c r="AV232" s="59"/>
      <c r="AW232" s="59"/>
      <c r="AX232" s="59"/>
      <c r="AY232" s="59"/>
      <c r="AZ232" s="59"/>
      <c r="BA232" s="59"/>
      <c r="BB232" s="59"/>
      <c r="BC232" s="59"/>
      <c r="BD232" s="59"/>
      <c r="BG232" s="81"/>
      <c r="BH232" s="81"/>
      <c r="BI232" s="81"/>
      <c r="BJ232" s="81"/>
      <c r="BK232" s="81"/>
      <c r="BL232" s="81"/>
      <c r="BN232" s="81"/>
      <c r="BO232" s="81"/>
      <c r="BP232" s="81"/>
      <c r="BQ232" s="81"/>
      <c r="BR232" s="81"/>
      <c r="BS232" s="81"/>
      <c r="BT232" s="81"/>
      <c r="BV232" s="358"/>
    </row>
    <row r="233" spans="2:74" ht="52.5" customHeight="1" hidden="1">
      <c r="B233" s="66"/>
      <c r="C233" s="608" t="s">
        <v>875</v>
      </c>
      <c r="D233" s="608"/>
      <c r="E233" s="608"/>
      <c r="F233" s="608"/>
      <c r="G233" s="608"/>
      <c r="H233" s="608"/>
      <c r="I233" s="608"/>
      <c r="J233" s="608"/>
      <c r="K233" s="608"/>
      <c r="L233" s="608"/>
      <c r="M233" s="608"/>
      <c r="N233" s="608"/>
      <c r="O233" s="608"/>
      <c r="P233" s="608"/>
      <c r="Q233" s="608"/>
      <c r="R233" s="608"/>
      <c r="S233" s="608"/>
      <c r="T233" s="608"/>
      <c r="U233" s="608"/>
      <c r="V233" s="608"/>
      <c r="W233" s="608"/>
      <c r="X233" s="608"/>
      <c r="Y233" s="608"/>
      <c r="Z233" s="608"/>
      <c r="AA233" s="608"/>
      <c r="AB233" s="608"/>
      <c r="AC233" s="608"/>
      <c r="AD233" s="608"/>
      <c r="AE233" s="608"/>
      <c r="AF233" s="608"/>
      <c r="AG233" s="608"/>
      <c r="AH233" s="608"/>
      <c r="AI233" s="608"/>
      <c r="AM233" s="59"/>
      <c r="AN233" s="59"/>
      <c r="AO233" s="59"/>
      <c r="AP233" s="59"/>
      <c r="AQ233" s="59"/>
      <c r="AR233" s="59"/>
      <c r="AS233" s="59"/>
      <c r="AT233" s="59"/>
      <c r="AU233" s="59"/>
      <c r="AV233" s="59"/>
      <c r="AW233" s="59"/>
      <c r="AX233" s="59"/>
      <c r="AY233" s="59"/>
      <c r="AZ233" s="59"/>
      <c r="BA233" s="59"/>
      <c r="BB233" s="59"/>
      <c r="BC233" s="59"/>
      <c r="BD233" s="59"/>
      <c r="BG233" s="81"/>
      <c r="BH233" s="81"/>
      <c r="BI233" s="81"/>
      <c r="BJ233" s="81"/>
      <c r="BK233" s="81"/>
      <c r="BL233" s="81"/>
      <c r="BN233" s="81"/>
      <c r="BO233" s="81"/>
      <c r="BP233" s="81"/>
      <c r="BQ233" s="81"/>
      <c r="BR233" s="81"/>
      <c r="BS233" s="81"/>
      <c r="BT233" s="81"/>
      <c r="BV233" s="358"/>
    </row>
    <row r="234" spans="2:74" ht="20.25" customHeight="1" hidden="1" thickBot="1">
      <c r="B234" s="66"/>
      <c r="C234" s="66" t="s">
        <v>876</v>
      </c>
      <c r="D234" s="62"/>
      <c r="E234" s="62"/>
      <c r="F234" s="62"/>
      <c r="G234" s="62"/>
      <c r="H234" s="62"/>
      <c r="I234" s="62"/>
      <c r="J234" s="62"/>
      <c r="K234" s="62"/>
      <c r="L234" s="62"/>
      <c r="M234" s="62"/>
      <c r="N234" s="62"/>
      <c r="O234" s="62"/>
      <c r="P234" s="62"/>
      <c r="Q234" s="62"/>
      <c r="R234" s="62"/>
      <c r="S234" s="62"/>
      <c r="T234" s="373"/>
      <c r="U234" s="65"/>
      <c r="V234" s="65"/>
      <c r="W234" s="65"/>
      <c r="X234" s="82"/>
      <c r="Y234" s="373"/>
      <c r="Z234" s="65"/>
      <c r="AA234" s="65"/>
      <c r="AB234" s="65"/>
      <c r="AC234" s="196"/>
      <c r="AD234" s="196"/>
      <c r="AE234" s="196"/>
      <c r="AF234" s="196"/>
      <c r="AG234" s="196"/>
      <c r="AH234" s="196"/>
      <c r="AI234" s="196"/>
      <c r="AM234" s="59"/>
      <c r="AN234" s="59"/>
      <c r="AO234" s="59"/>
      <c r="AP234" s="59"/>
      <c r="AQ234" s="59"/>
      <c r="AR234" s="59"/>
      <c r="AS234" s="59"/>
      <c r="AT234" s="59"/>
      <c r="AU234" s="59"/>
      <c r="AV234" s="59"/>
      <c r="AW234" s="59"/>
      <c r="AX234" s="59"/>
      <c r="AY234" s="59"/>
      <c r="AZ234" s="59"/>
      <c r="BA234" s="59"/>
      <c r="BB234" s="59"/>
      <c r="BC234" s="59"/>
      <c r="BD234" s="59"/>
      <c r="BG234" s="81"/>
      <c r="BH234" s="81"/>
      <c r="BI234" s="81"/>
      <c r="BJ234" s="81"/>
      <c r="BK234" s="81"/>
      <c r="BL234" s="81"/>
      <c r="BN234" s="81"/>
      <c r="BO234" s="81"/>
      <c r="BP234" s="81"/>
      <c r="BQ234" s="81"/>
      <c r="BR234" s="81"/>
      <c r="BS234" s="81"/>
      <c r="BT234" s="81"/>
      <c r="BV234" s="358"/>
    </row>
    <row r="235" spans="1:94" s="367" customFormat="1" ht="28.5" customHeight="1" hidden="1" thickTop="1">
      <c r="A235" s="215"/>
      <c r="B235" s="365"/>
      <c r="C235" s="605" t="s">
        <v>869</v>
      </c>
      <c r="D235" s="605"/>
      <c r="E235" s="605"/>
      <c r="F235" s="605"/>
      <c r="G235" s="605"/>
      <c r="H235" s="605"/>
      <c r="I235" s="605"/>
      <c r="J235" s="605"/>
      <c r="K235" s="605"/>
      <c r="L235" s="349"/>
      <c r="M235" s="349"/>
      <c r="N235" s="349"/>
      <c r="O235" s="605" t="s">
        <v>862</v>
      </c>
      <c r="P235" s="605"/>
      <c r="Q235" s="605"/>
      <c r="R235" s="605"/>
      <c r="S235" s="605"/>
      <c r="T235" s="605" t="s">
        <v>863</v>
      </c>
      <c r="U235" s="605"/>
      <c r="V235" s="605"/>
      <c r="W235" s="605"/>
      <c r="X235" s="366"/>
      <c r="Y235" s="606" t="s">
        <v>870</v>
      </c>
      <c r="Z235" s="606"/>
      <c r="AA235" s="606"/>
      <c r="AB235" s="606"/>
      <c r="AC235" s="606" t="s">
        <v>865</v>
      </c>
      <c r="AD235" s="606"/>
      <c r="AE235" s="606"/>
      <c r="AF235" s="606"/>
      <c r="AG235" s="606"/>
      <c r="AH235" s="606"/>
      <c r="AI235" s="606"/>
      <c r="AK235" s="215"/>
      <c r="AL235" s="215"/>
      <c r="AM235" s="215"/>
      <c r="AN235" s="215"/>
      <c r="AO235" s="215"/>
      <c r="AP235" s="215"/>
      <c r="AQ235" s="215"/>
      <c r="AR235" s="215"/>
      <c r="AS235" s="215"/>
      <c r="AT235" s="215"/>
      <c r="AU235" s="215"/>
      <c r="AV235" s="215"/>
      <c r="AW235" s="215"/>
      <c r="AX235" s="215"/>
      <c r="AY235" s="215"/>
      <c r="AZ235" s="215"/>
      <c r="BA235" s="215"/>
      <c r="BB235" s="215"/>
      <c r="BC235" s="215"/>
      <c r="BD235" s="215"/>
      <c r="BE235" s="365"/>
      <c r="BF235" s="365"/>
      <c r="BG235" s="368"/>
      <c r="BH235" s="368"/>
      <c r="BI235" s="368"/>
      <c r="BJ235" s="368"/>
      <c r="BK235" s="368"/>
      <c r="BL235" s="368"/>
      <c r="BM235" s="365"/>
      <c r="BN235" s="368"/>
      <c r="BO235" s="368"/>
      <c r="BP235" s="368"/>
      <c r="BQ235" s="368"/>
      <c r="BR235" s="368"/>
      <c r="BS235" s="368"/>
      <c r="BT235" s="368"/>
      <c r="BU235" s="369"/>
      <c r="BV235" s="370"/>
      <c r="BW235" s="371"/>
      <c r="BX235" s="372"/>
      <c r="BY235" s="372"/>
      <c r="BZ235" s="372"/>
      <c r="CA235" s="372"/>
      <c r="CB235" s="372"/>
      <c r="CC235" s="372"/>
      <c r="CD235" s="372"/>
      <c r="CE235" s="372"/>
      <c r="CF235" s="372"/>
      <c r="CG235" s="372"/>
      <c r="CH235" s="372"/>
      <c r="CI235" s="372"/>
      <c r="CJ235" s="372"/>
      <c r="CK235" s="372"/>
      <c r="CL235" s="372"/>
      <c r="CM235" s="372"/>
      <c r="CN235" s="372"/>
      <c r="CO235" s="372"/>
      <c r="CP235" s="372"/>
    </row>
    <row r="236" spans="2:74" ht="18" customHeight="1" hidden="1">
      <c r="B236" s="66"/>
      <c r="C236" s="186" t="s">
        <v>877</v>
      </c>
      <c r="D236" s="62"/>
      <c r="E236" s="62"/>
      <c r="F236" s="62"/>
      <c r="G236" s="62"/>
      <c r="H236" s="62"/>
      <c r="I236" s="62"/>
      <c r="J236" s="64"/>
      <c r="K236" s="64"/>
      <c r="L236" s="64"/>
      <c r="M236" s="64"/>
      <c r="N236" s="64"/>
      <c r="O236" s="474" t="s">
        <v>878</v>
      </c>
      <c r="P236" s="474"/>
      <c r="Q236" s="474"/>
      <c r="R236" s="474"/>
      <c r="S236" s="474"/>
      <c r="T236" s="609">
        <v>0.07</v>
      </c>
      <c r="U236" s="446"/>
      <c r="V236" s="446"/>
      <c r="W236" s="446"/>
      <c r="X236" s="94"/>
      <c r="Y236" s="609">
        <v>0.07</v>
      </c>
      <c r="Z236" s="446"/>
      <c r="AA236" s="446"/>
      <c r="AB236" s="446"/>
      <c r="AC236" s="451" t="s">
        <v>879</v>
      </c>
      <c r="AD236" s="451"/>
      <c r="AE236" s="451"/>
      <c r="AF236" s="451"/>
      <c r="AG236" s="451"/>
      <c r="AH236" s="451"/>
      <c r="AI236" s="451"/>
      <c r="AM236" s="59"/>
      <c r="AN236" s="59"/>
      <c r="AO236" s="59"/>
      <c r="AP236" s="59"/>
      <c r="AQ236" s="59"/>
      <c r="AR236" s="59"/>
      <c r="AS236" s="59"/>
      <c r="AT236" s="59"/>
      <c r="AU236" s="59"/>
      <c r="AV236" s="59"/>
      <c r="AW236" s="59"/>
      <c r="AX236" s="59"/>
      <c r="AY236" s="59"/>
      <c r="AZ236" s="59"/>
      <c r="BA236" s="59"/>
      <c r="BB236" s="59"/>
      <c r="BC236" s="59"/>
      <c r="BD236" s="59"/>
      <c r="BG236" s="81"/>
      <c r="BH236" s="81"/>
      <c r="BI236" s="81"/>
      <c r="BJ236" s="81"/>
      <c r="BK236" s="81"/>
      <c r="BL236" s="81"/>
      <c r="BN236" s="81"/>
      <c r="BO236" s="81"/>
      <c r="BP236" s="81"/>
      <c r="BQ236" s="81"/>
      <c r="BR236" s="81"/>
      <c r="BS236" s="81"/>
      <c r="BT236" s="81"/>
      <c r="BV236" s="358"/>
    </row>
    <row r="237" spans="2:74" ht="18" customHeight="1" hidden="1">
      <c r="B237" s="66"/>
      <c r="C237" s="66" t="s">
        <v>880</v>
      </c>
      <c r="D237" s="62"/>
      <c r="E237" s="62"/>
      <c r="F237" s="62"/>
      <c r="G237" s="62"/>
      <c r="H237" s="62"/>
      <c r="I237" s="62"/>
      <c r="J237" s="62"/>
      <c r="K237" s="62"/>
      <c r="L237" s="62"/>
      <c r="M237" s="62"/>
      <c r="N237" s="62"/>
      <c r="O237" s="474" t="s">
        <v>881</v>
      </c>
      <c r="P237" s="474"/>
      <c r="Q237" s="474"/>
      <c r="R237" s="474"/>
      <c r="S237" s="474"/>
      <c r="T237" s="609">
        <v>0.05</v>
      </c>
      <c r="U237" s="446"/>
      <c r="V237" s="446"/>
      <c r="W237" s="446"/>
      <c r="X237" s="94"/>
      <c r="Y237" s="609">
        <v>0.05</v>
      </c>
      <c r="Z237" s="446"/>
      <c r="AA237" s="446"/>
      <c r="AB237" s="446"/>
      <c r="AC237" s="451" t="s">
        <v>874</v>
      </c>
      <c r="AD237" s="451"/>
      <c r="AE237" s="451"/>
      <c r="AF237" s="451"/>
      <c r="AG237" s="451"/>
      <c r="AH237" s="451"/>
      <c r="AI237" s="451"/>
      <c r="AM237" s="59"/>
      <c r="AN237" s="59"/>
      <c r="AO237" s="59"/>
      <c r="AP237" s="59"/>
      <c r="AQ237" s="59"/>
      <c r="AR237" s="59"/>
      <c r="AS237" s="59"/>
      <c r="AT237" s="59"/>
      <c r="AU237" s="59"/>
      <c r="AV237" s="59"/>
      <c r="AW237" s="59"/>
      <c r="AX237" s="59"/>
      <c r="AY237" s="59"/>
      <c r="AZ237" s="59"/>
      <c r="BA237" s="59"/>
      <c r="BB237" s="59"/>
      <c r="BC237" s="59"/>
      <c r="BD237" s="59"/>
      <c r="BG237" s="81"/>
      <c r="BH237" s="81"/>
      <c r="BI237" s="81"/>
      <c r="BJ237" s="81"/>
      <c r="BK237" s="81"/>
      <c r="BL237" s="81"/>
      <c r="BN237" s="81"/>
      <c r="BO237" s="81"/>
      <c r="BP237" s="81"/>
      <c r="BQ237" s="81"/>
      <c r="BR237" s="81"/>
      <c r="BS237" s="81"/>
      <c r="BT237" s="81"/>
      <c r="BV237" s="358"/>
    </row>
    <row r="238" spans="2:74" ht="19.5" customHeight="1" hidden="1">
      <c r="B238" s="66"/>
      <c r="C238" s="66" t="s">
        <v>867</v>
      </c>
      <c r="D238" s="62"/>
      <c r="E238" s="62"/>
      <c r="F238" s="62"/>
      <c r="G238" s="62"/>
      <c r="H238" s="62"/>
      <c r="I238" s="62"/>
      <c r="J238" s="62"/>
      <c r="K238" s="62"/>
      <c r="L238" s="62"/>
      <c r="M238" s="62"/>
      <c r="N238" s="62"/>
      <c r="O238" s="62"/>
      <c r="P238" s="62"/>
      <c r="Q238" s="62"/>
      <c r="R238" s="62"/>
      <c r="S238" s="62"/>
      <c r="T238" s="79"/>
      <c r="U238" s="80"/>
      <c r="W238" s="82"/>
      <c r="X238" s="82"/>
      <c r="Y238" s="82"/>
      <c r="Z238" s="82"/>
      <c r="AA238" s="82"/>
      <c r="AB238" s="82"/>
      <c r="AD238" s="82"/>
      <c r="AE238" s="82"/>
      <c r="AF238" s="82"/>
      <c r="AG238" s="82"/>
      <c r="AH238" s="82"/>
      <c r="AI238" s="82"/>
      <c r="AM238" s="59"/>
      <c r="AN238" s="59"/>
      <c r="AO238" s="59"/>
      <c r="AP238" s="59"/>
      <c r="AQ238" s="59"/>
      <c r="AR238" s="59"/>
      <c r="AS238" s="59"/>
      <c r="AT238" s="59"/>
      <c r="AU238" s="59"/>
      <c r="AV238" s="59"/>
      <c r="AW238" s="59"/>
      <c r="AX238" s="59"/>
      <c r="AY238" s="59"/>
      <c r="AZ238" s="59"/>
      <c r="BA238" s="59"/>
      <c r="BB238" s="59"/>
      <c r="BC238" s="59"/>
      <c r="BD238" s="59"/>
      <c r="BG238" s="81"/>
      <c r="BH238" s="81"/>
      <c r="BI238" s="81"/>
      <c r="BJ238" s="81"/>
      <c r="BK238" s="81"/>
      <c r="BL238" s="81"/>
      <c r="BN238" s="81"/>
      <c r="BO238" s="81"/>
      <c r="BP238" s="81"/>
      <c r="BQ238" s="81"/>
      <c r="BR238" s="81"/>
      <c r="BS238" s="81"/>
      <c r="BT238" s="81"/>
      <c r="BV238" s="358"/>
    </row>
    <row r="239" spans="2:74" ht="19.5" customHeight="1" hidden="1">
      <c r="B239" s="66"/>
      <c r="C239" s="186" t="s">
        <v>853</v>
      </c>
      <c r="D239" s="62"/>
      <c r="E239" s="62"/>
      <c r="F239" s="62"/>
      <c r="G239" s="62"/>
      <c r="H239" s="62"/>
      <c r="I239" s="62"/>
      <c r="J239" s="62"/>
      <c r="K239" s="62"/>
      <c r="L239" s="62"/>
      <c r="M239" s="62"/>
      <c r="N239" s="62"/>
      <c r="O239" s="62"/>
      <c r="P239" s="62"/>
      <c r="Q239" s="62"/>
      <c r="R239" s="62"/>
      <c r="S239" s="62"/>
      <c r="T239" s="79"/>
      <c r="U239" s="80"/>
      <c r="W239" s="82"/>
      <c r="X239" s="82"/>
      <c r="Y239" s="82"/>
      <c r="Z239" s="82"/>
      <c r="AA239" s="82"/>
      <c r="AB239" s="82"/>
      <c r="AD239" s="82"/>
      <c r="AE239" s="82"/>
      <c r="AF239" s="82"/>
      <c r="AG239" s="82"/>
      <c r="AH239" s="82"/>
      <c r="AI239" s="82"/>
      <c r="AM239" s="59"/>
      <c r="AN239" s="59"/>
      <c r="AO239" s="59"/>
      <c r="AP239" s="59"/>
      <c r="AQ239" s="59"/>
      <c r="AR239" s="59"/>
      <c r="AS239" s="59"/>
      <c r="AT239" s="59"/>
      <c r="AU239" s="59"/>
      <c r="AV239" s="59"/>
      <c r="AW239" s="59"/>
      <c r="AX239" s="59"/>
      <c r="AY239" s="59"/>
      <c r="AZ239" s="59"/>
      <c r="BA239" s="59"/>
      <c r="BB239" s="59"/>
      <c r="BC239" s="59"/>
      <c r="BD239" s="59"/>
      <c r="BG239" s="81"/>
      <c r="BH239" s="81"/>
      <c r="BI239" s="81"/>
      <c r="BJ239" s="81"/>
      <c r="BK239" s="81"/>
      <c r="BL239" s="81"/>
      <c r="BN239" s="81"/>
      <c r="BO239" s="81"/>
      <c r="BP239" s="81"/>
      <c r="BQ239" s="81"/>
      <c r="BR239" s="81"/>
      <c r="BS239" s="81"/>
      <c r="BT239" s="81"/>
      <c r="BV239" s="358"/>
    </row>
    <row r="240" spans="3:74" ht="19.5" customHeight="1" hidden="1">
      <c r="C240" s="186" t="s">
        <v>854</v>
      </c>
      <c r="D240" s="62"/>
      <c r="E240" s="62"/>
      <c r="F240" s="62"/>
      <c r="G240" s="62"/>
      <c r="H240" s="62"/>
      <c r="I240" s="62"/>
      <c r="J240" s="62"/>
      <c r="K240" s="62"/>
      <c r="L240" s="62"/>
      <c r="M240" s="62"/>
      <c r="N240" s="62"/>
      <c r="O240" s="62"/>
      <c r="P240" s="62"/>
      <c r="Q240" s="62"/>
      <c r="R240" s="62"/>
      <c r="S240" s="62"/>
      <c r="T240" s="79"/>
      <c r="U240" s="80"/>
      <c r="W240" s="82"/>
      <c r="X240" s="82"/>
      <c r="Y240" s="82"/>
      <c r="Z240" s="82"/>
      <c r="AA240" s="82"/>
      <c r="AB240" s="82"/>
      <c r="AD240" s="82"/>
      <c r="AE240" s="82"/>
      <c r="AF240" s="82"/>
      <c r="AG240" s="82"/>
      <c r="AH240" s="82"/>
      <c r="AI240" s="82"/>
      <c r="AM240" s="59"/>
      <c r="AN240" s="59"/>
      <c r="AO240" s="59"/>
      <c r="AP240" s="59"/>
      <c r="AQ240" s="59"/>
      <c r="AR240" s="59"/>
      <c r="AS240" s="59"/>
      <c r="AT240" s="59"/>
      <c r="AU240" s="59"/>
      <c r="AV240" s="59"/>
      <c r="AW240" s="59"/>
      <c r="AX240" s="59"/>
      <c r="AY240" s="59"/>
      <c r="AZ240" s="59"/>
      <c r="BA240" s="59"/>
      <c r="BB240" s="59"/>
      <c r="BC240" s="59"/>
      <c r="BD240" s="59"/>
      <c r="BG240" s="81"/>
      <c r="BH240" s="81"/>
      <c r="BI240" s="81"/>
      <c r="BJ240" s="81"/>
      <c r="BK240" s="81"/>
      <c r="BL240" s="81"/>
      <c r="BN240" s="81"/>
      <c r="BO240" s="81"/>
      <c r="BP240" s="81"/>
      <c r="BQ240" s="81"/>
      <c r="BR240" s="81"/>
      <c r="BS240" s="81"/>
      <c r="BT240" s="81"/>
      <c r="BV240" s="358"/>
    </row>
    <row r="241" spans="3:74" ht="19.5" customHeight="1" hidden="1" thickBot="1">
      <c r="C241" s="64" t="s">
        <v>882</v>
      </c>
      <c r="D241" s="62"/>
      <c r="E241" s="62"/>
      <c r="F241" s="62"/>
      <c r="G241" s="62"/>
      <c r="H241" s="62"/>
      <c r="I241" s="62"/>
      <c r="J241" s="62"/>
      <c r="K241" s="62"/>
      <c r="L241" s="62"/>
      <c r="M241" s="62"/>
      <c r="N241" s="62"/>
      <c r="O241" s="62"/>
      <c r="P241" s="62"/>
      <c r="Q241" s="62"/>
      <c r="R241" s="62"/>
      <c r="S241" s="62"/>
      <c r="T241" s="79"/>
      <c r="U241" s="80"/>
      <c r="W241" s="82"/>
      <c r="X241" s="82"/>
      <c r="Y241" s="82"/>
      <c r="Z241" s="82"/>
      <c r="AA241" s="82"/>
      <c r="AB241" s="82"/>
      <c r="AD241" s="82"/>
      <c r="AE241" s="82"/>
      <c r="AF241" s="82"/>
      <c r="AG241" s="82"/>
      <c r="AH241" s="82"/>
      <c r="AI241" s="82"/>
      <c r="AM241" s="59"/>
      <c r="AN241" s="59"/>
      <c r="AO241" s="59"/>
      <c r="AP241" s="59"/>
      <c r="AQ241" s="59"/>
      <c r="AR241" s="59"/>
      <c r="AS241" s="59"/>
      <c r="AT241" s="59"/>
      <c r="AU241" s="59"/>
      <c r="AV241" s="59"/>
      <c r="AW241" s="59"/>
      <c r="AX241" s="59"/>
      <c r="AY241" s="59"/>
      <c r="AZ241" s="59"/>
      <c r="BA241" s="59"/>
      <c r="BB241" s="59"/>
      <c r="BC241" s="59"/>
      <c r="BD241" s="59"/>
      <c r="BG241" s="81"/>
      <c r="BH241" s="81"/>
      <c r="BI241" s="81"/>
      <c r="BJ241" s="81"/>
      <c r="BK241" s="81"/>
      <c r="BL241" s="81"/>
      <c r="BN241" s="81"/>
      <c r="BO241" s="81"/>
      <c r="BP241" s="81"/>
      <c r="BQ241" s="81"/>
      <c r="BR241" s="81"/>
      <c r="BS241" s="81"/>
      <c r="BT241" s="81"/>
      <c r="BV241" s="358"/>
    </row>
    <row r="242" spans="2:74" ht="19.5" customHeight="1" hidden="1" thickTop="1">
      <c r="B242" s="66"/>
      <c r="C242" s="66" t="s">
        <v>860</v>
      </c>
      <c r="D242" s="62"/>
      <c r="E242" s="62"/>
      <c r="F242" s="62"/>
      <c r="G242" s="62"/>
      <c r="H242" s="62"/>
      <c r="I242" s="62"/>
      <c r="J242" s="62"/>
      <c r="K242" s="62"/>
      <c r="L242" s="62"/>
      <c r="M242" s="62"/>
      <c r="N242" s="62"/>
      <c r="O242" s="62"/>
      <c r="P242" s="62"/>
      <c r="Q242" s="62"/>
      <c r="R242" s="62"/>
      <c r="S242" s="62"/>
      <c r="T242" s="79"/>
      <c r="U242" s="80"/>
      <c r="W242" s="82"/>
      <c r="X242" s="82"/>
      <c r="Y242" s="82"/>
      <c r="Z242" s="82"/>
      <c r="AA242" s="82"/>
      <c r="AB242" s="82"/>
      <c r="AD242" s="82"/>
      <c r="AE242" s="82"/>
      <c r="AF242" s="82"/>
      <c r="AG242" s="82"/>
      <c r="AH242" s="82"/>
      <c r="AI242" s="82"/>
      <c r="AM242" s="59"/>
      <c r="AN242" s="59"/>
      <c r="AO242" s="59"/>
      <c r="AP242" s="59"/>
      <c r="AQ242" s="59"/>
      <c r="AR242" s="59"/>
      <c r="AS242" s="59"/>
      <c r="AT242" s="59"/>
      <c r="AU242" s="59"/>
      <c r="AV242" s="59"/>
      <c r="AW242" s="59"/>
      <c r="AX242" s="59"/>
      <c r="AY242" s="59"/>
      <c r="AZ242" s="59"/>
      <c r="BA242" s="59"/>
      <c r="BB242" s="59"/>
      <c r="BC242" s="59"/>
      <c r="BD242" s="59"/>
      <c r="BG242" s="81"/>
      <c r="BH242" s="81"/>
      <c r="BI242" s="81"/>
      <c r="BJ242" s="81"/>
      <c r="BK242" s="81"/>
      <c r="BL242" s="81"/>
      <c r="BN242" s="81"/>
      <c r="BO242" s="81"/>
      <c r="BP242" s="81"/>
      <c r="BQ242" s="81"/>
      <c r="BR242" s="81"/>
      <c r="BS242" s="81"/>
      <c r="BT242" s="81"/>
      <c r="BV242" s="358"/>
    </row>
    <row r="243" spans="2:74" ht="19.5" customHeight="1" hidden="1">
      <c r="B243" s="66"/>
      <c r="C243" s="66" t="s">
        <v>861</v>
      </c>
      <c r="D243" s="62"/>
      <c r="E243" s="62"/>
      <c r="F243" s="62"/>
      <c r="G243" s="62"/>
      <c r="H243" s="62"/>
      <c r="I243" s="62"/>
      <c r="J243" s="75" t="s">
        <v>862</v>
      </c>
      <c r="K243" s="62"/>
      <c r="L243" s="62"/>
      <c r="M243" s="62"/>
      <c r="N243" s="62"/>
      <c r="O243" s="62"/>
      <c r="P243" s="62"/>
      <c r="Q243" s="62"/>
      <c r="R243" s="163"/>
      <c r="S243" s="75" t="s">
        <v>863</v>
      </c>
      <c r="T243" s="79"/>
      <c r="U243" s="80"/>
      <c r="W243" s="94" t="s">
        <v>864</v>
      </c>
      <c r="X243" s="82"/>
      <c r="Y243" s="82"/>
      <c r="Z243" s="82"/>
      <c r="AA243" s="82"/>
      <c r="AB243" s="82"/>
      <c r="AD243" s="94" t="s">
        <v>865</v>
      </c>
      <c r="AE243" s="82"/>
      <c r="AF243" s="82"/>
      <c r="AG243" s="82"/>
      <c r="AH243" s="82"/>
      <c r="AI243" s="82"/>
      <c r="AM243" s="59"/>
      <c r="AN243" s="59"/>
      <c r="AO243" s="59"/>
      <c r="AP243" s="59"/>
      <c r="AQ243" s="59"/>
      <c r="AR243" s="59"/>
      <c r="AS243" s="59"/>
      <c r="AT243" s="59"/>
      <c r="AU243" s="59"/>
      <c r="AV243" s="59"/>
      <c r="AW243" s="59"/>
      <c r="AX243" s="59"/>
      <c r="AY243" s="59"/>
      <c r="AZ243" s="59"/>
      <c r="BA243" s="59"/>
      <c r="BB243" s="59"/>
      <c r="BC243" s="59"/>
      <c r="BD243" s="59"/>
      <c r="BG243" s="81"/>
      <c r="BH243" s="81"/>
      <c r="BI243" s="81"/>
      <c r="BJ243" s="81"/>
      <c r="BK243" s="81"/>
      <c r="BL243" s="81"/>
      <c r="BN243" s="81"/>
      <c r="BO243" s="81"/>
      <c r="BP243" s="81"/>
      <c r="BQ243" s="81"/>
      <c r="BR243" s="81"/>
      <c r="BS243" s="81"/>
      <c r="BT243" s="81"/>
      <c r="BV243" s="358"/>
    </row>
    <row r="244" spans="2:74" ht="19.5" customHeight="1" hidden="1">
      <c r="B244" s="66"/>
      <c r="C244" s="186" t="s">
        <v>866</v>
      </c>
      <c r="D244" s="62"/>
      <c r="E244" s="62"/>
      <c r="F244" s="62"/>
      <c r="G244" s="62"/>
      <c r="H244" s="62"/>
      <c r="I244" s="62"/>
      <c r="J244" s="62"/>
      <c r="K244" s="62"/>
      <c r="L244" s="62"/>
      <c r="M244" s="62"/>
      <c r="N244" s="62"/>
      <c r="O244" s="62"/>
      <c r="P244" s="62"/>
      <c r="Q244" s="62"/>
      <c r="R244" s="62"/>
      <c r="S244" s="62"/>
      <c r="T244" s="79"/>
      <c r="U244" s="80"/>
      <c r="W244" s="82"/>
      <c r="X244" s="82"/>
      <c r="Y244" s="82"/>
      <c r="Z244" s="82"/>
      <c r="AA244" s="82"/>
      <c r="AB244" s="82"/>
      <c r="AD244" s="82"/>
      <c r="AE244" s="82"/>
      <c r="AF244" s="82"/>
      <c r="AG244" s="82"/>
      <c r="AH244" s="82"/>
      <c r="AI244" s="82"/>
      <c r="AM244" s="59"/>
      <c r="AN244" s="59"/>
      <c r="AO244" s="59"/>
      <c r="AP244" s="59"/>
      <c r="AQ244" s="59"/>
      <c r="AR244" s="59"/>
      <c r="AS244" s="59"/>
      <c r="AT244" s="59"/>
      <c r="AU244" s="59"/>
      <c r="AV244" s="59"/>
      <c r="AW244" s="59"/>
      <c r="AX244" s="59"/>
      <c r="AY244" s="59"/>
      <c r="AZ244" s="59"/>
      <c r="BA244" s="59"/>
      <c r="BB244" s="59"/>
      <c r="BC244" s="59"/>
      <c r="BD244" s="59"/>
      <c r="BG244" s="81"/>
      <c r="BH244" s="81"/>
      <c r="BI244" s="81"/>
      <c r="BJ244" s="81"/>
      <c r="BK244" s="81"/>
      <c r="BL244" s="81"/>
      <c r="BN244" s="81"/>
      <c r="BO244" s="81"/>
      <c r="BP244" s="81"/>
      <c r="BQ244" s="81"/>
      <c r="BR244" s="81"/>
      <c r="BS244" s="81"/>
      <c r="BT244" s="81"/>
      <c r="BV244" s="358"/>
    </row>
    <row r="245" spans="2:74" ht="19.5" customHeight="1" hidden="1" thickBot="1">
      <c r="B245" s="66"/>
      <c r="C245" s="186" t="s">
        <v>866</v>
      </c>
      <c r="D245" s="62"/>
      <c r="E245" s="62"/>
      <c r="F245" s="62"/>
      <c r="G245" s="62"/>
      <c r="H245" s="62"/>
      <c r="I245" s="62"/>
      <c r="J245" s="62"/>
      <c r="K245" s="62"/>
      <c r="L245" s="62"/>
      <c r="M245" s="62"/>
      <c r="N245" s="62"/>
      <c r="O245" s="62"/>
      <c r="P245" s="62"/>
      <c r="Q245" s="62"/>
      <c r="R245" s="62"/>
      <c r="S245" s="62"/>
      <c r="T245" s="79"/>
      <c r="U245" s="80"/>
      <c r="W245" s="82"/>
      <c r="X245" s="82"/>
      <c r="Y245" s="82"/>
      <c r="Z245" s="82"/>
      <c r="AA245" s="82"/>
      <c r="AB245" s="82"/>
      <c r="AD245" s="82"/>
      <c r="AE245" s="82"/>
      <c r="AF245" s="82"/>
      <c r="AG245" s="82"/>
      <c r="AH245" s="82"/>
      <c r="AI245" s="82"/>
      <c r="AM245" s="59"/>
      <c r="AN245" s="59"/>
      <c r="AO245" s="59"/>
      <c r="AP245" s="59"/>
      <c r="AQ245" s="59"/>
      <c r="AR245" s="59"/>
      <c r="AS245" s="59"/>
      <c r="AT245" s="59"/>
      <c r="AU245" s="59"/>
      <c r="AV245" s="59"/>
      <c r="AW245" s="59"/>
      <c r="AX245" s="59"/>
      <c r="AY245" s="59"/>
      <c r="AZ245" s="59"/>
      <c r="BA245" s="59"/>
      <c r="BB245" s="59"/>
      <c r="BC245" s="59"/>
      <c r="BD245" s="59"/>
      <c r="BG245" s="81"/>
      <c r="BH245" s="81"/>
      <c r="BI245" s="81"/>
      <c r="BJ245" s="81"/>
      <c r="BK245" s="81"/>
      <c r="BL245" s="81"/>
      <c r="BN245" s="81"/>
      <c r="BO245" s="81"/>
      <c r="BP245" s="81"/>
      <c r="BQ245" s="81"/>
      <c r="BR245" s="81"/>
      <c r="BS245" s="81"/>
      <c r="BT245" s="81"/>
      <c r="BV245" s="358"/>
    </row>
    <row r="246" spans="2:74" ht="19.5" customHeight="1" hidden="1" thickTop="1">
      <c r="B246" s="66"/>
      <c r="C246" s="66" t="s">
        <v>883</v>
      </c>
      <c r="D246" s="62"/>
      <c r="E246" s="62"/>
      <c r="F246" s="62"/>
      <c r="G246" s="62"/>
      <c r="H246" s="62"/>
      <c r="I246" s="62"/>
      <c r="J246" s="62"/>
      <c r="K246" s="62"/>
      <c r="L246" s="62"/>
      <c r="M246" s="62"/>
      <c r="N246" s="62"/>
      <c r="O246" s="62"/>
      <c r="P246" s="62"/>
      <c r="Q246" s="62"/>
      <c r="R246" s="62"/>
      <c r="S246" s="62"/>
      <c r="T246" s="79"/>
      <c r="U246" s="80"/>
      <c r="W246" s="82"/>
      <c r="X246" s="82"/>
      <c r="Y246" s="82"/>
      <c r="Z246" s="82"/>
      <c r="AA246" s="82"/>
      <c r="AB246" s="82"/>
      <c r="AD246" s="82"/>
      <c r="AE246" s="82"/>
      <c r="AF246" s="82"/>
      <c r="AG246" s="82"/>
      <c r="AH246" s="82"/>
      <c r="AI246" s="82"/>
      <c r="AM246" s="59"/>
      <c r="AN246" s="59"/>
      <c r="AO246" s="59"/>
      <c r="AP246" s="59"/>
      <c r="AQ246" s="59"/>
      <c r="AR246" s="59"/>
      <c r="AS246" s="59"/>
      <c r="AT246" s="59"/>
      <c r="AU246" s="59"/>
      <c r="AV246" s="59"/>
      <c r="AW246" s="59"/>
      <c r="AX246" s="59"/>
      <c r="AY246" s="59"/>
      <c r="AZ246" s="59"/>
      <c r="BA246" s="59"/>
      <c r="BB246" s="59"/>
      <c r="BC246" s="59"/>
      <c r="BD246" s="59"/>
      <c r="BG246" s="81"/>
      <c r="BH246" s="81"/>
      <c r="BI246" s="81"/>
      <c r="BJ246" s="81"/>
      <c r="BK246" s="81"/>
      <c r="BL246" s="81"/>
      <c r="BN246" s="81"/>
      <c r="BO246" s="81"/>
      <c r="BP246" s="81"/>
      <c r="BQ246" s="81"/>
      <c r="BR246" s="81"/>
      <c r="BS246" s="81"/>
      <c r="BT246" s="81"/>
      <c r="BV246" s="358"/>
    </row>
    <row r="247" spans="2:74" ht="19.5" customHeight="1" hidden="1">
      <c r="B247" s="66"/>
      <c r="C247" s="186" t="s">
        <v>853</v>
      </c>
      <c r="D247" s="62"/>
      <c r="E247" s="62"/>
      <c r="F247" s="62"/>
      <c r="G247" s="62"/>
      <c r="H247" s="62"/>
      <c r="I247" s="62"/>
      <c r="J247" s="62"/>
      <c r="K247" s="62"/>
      <c r="L247" s="62"/>
      <c r="M247" s="62"/>
      <c r="N247" s="62"/>
      <c r="O247" s="62"/>
      <c r="P247" s="62"/>
      <c r="Q247" s="62"/>
      <c r="R247" s="62"/>
      <c r="S247" s="62"/>
      <c r="T247" s="79"/>
      <c r="U247" s="80"/>
      <c r="W247" s="82"/>
      <c r="X247" s="82"/>
      <c r="Y247" s="82"/>
      <c r="Z247" s="82"/>
      <c r="AA247" s="82"/>
      <c r="AB247" s="82"/>
      <c r="AD247" s="82"/>
      <c r="AE247" s="82"/>
      <c r="AF247" s="82"/>
      <c r="AG247" s="82"/>
      <c r="AH247" s="82"/>
      <c r="AI247" s="82"/>
      <c r="AM247" s="59"/>
      <c r="AN247" s="59"/>
      <c r="AO247" s="59"/>
      <c r="AP247" s="59"/>
      <c r="AQ247" s="59"/>
      <c r="AR247" s="59"/>
      <c r="AS247" s="59"/>
      <c r="AT247" s="59"/>
      <c r="AU247" s="59"/>
      <c r="AV247" s="59"/>
      <c r="AW247" s="59"/>
      <c r="AX247" s="59"/>
      <c r="AY247" s="59"/>
      <c r="AZ247" s="59"/>
      <c r="BA247" s="59"/>
      <c r="BB247" s="59"/>
      <c r="BC247" s="59"/>
      <c r="BD247" s="59"/>
      <c r="BG247" s="81"/>
      <c r="BH247" s="81"/>
      <c r="BI247" s="81"/>
      <c r="BJ247" s="81"/>
      <c r="BK247" s="81"/>
      <c r="BL247" s="81"/>
      <c r="BN247" s="81"/>
      <c r="BO247" s="81"/>
      <c r="BP247" s="81"/>
      <c r="BQ247" s="81"/>
      <c r="BR247" s="81"/>
      <c r="BS247" s="81"/>
      <c r="BT247" s="81"/>
      <c r="BV247" s="358"/>
    </row>
    <row r="248" spans="3:74" ht="19.5" customHeight="1" hidden="1">
      <c r="C248" s="186" t="s">
        <v>854</v>
      </c>
      <c r="D248" s="62"/>
      <c r="E248" s="62"/>
      <c r="F248" s="62"/>
      <c r="G248" s="62"/>
      <c r="H248" s="62"/>
      <c r="I248" s="62"/>
      <c r="J248" s="62"/>
      <c r="K248" s="62"/>
      <c r="L248" s="62"/>
      <c r="M248" s="62"/>
      <c r="N248" s="62"/>
      <c r="O248" s="62"/>
      <c r="P248" s="62"/>
      <c r="Q248" s="62"/>
      <c r="R248" s="62"/>
      <c r="S248" s="62"/>
      <c r="T248" s="79"/>
      <c r="U248" s="80"/>
      <c r="W248" s="82"/>
      <c r="X248" s="82"/>
      <c r="Y248" s="82"/>
      <c r="Z248" s="82"/>
      <c r="AA248" s="82"/>
      <c r="AB248" s="82"/>
      <c r="AD248" s="82"/>
      <c r="AE248" s="82"/>
      <c r="AF248" s="82"/>
      <c r="AG248" s="82"/>
      <c r="AH248" s="82"/>
      <c r="AI248" s="82"/>
      <c r="AM248" s="59"/>
      <c r="AN248" s="59"/>
      <c r="AO248" s="59"/>
      <c r="AP248" s="59"/>
      <c r="AQ248" s="59"/>
      <c r="AR248" s="59"/>
      <c r="AS248" s="59"/>
      <c r="AT248" s="59"/>
      <c r="AU248" s="59"/>
      <c r="AV248" s="59"/>
      <c r="AW248" s="59"/>
      <c r="AX248" s="59"/>
      <c r="AY248" s="59"/>
      <c r="AZ248" s="59"/>
      <c r="BA248" s="59"/>
      <c r="BB248" s="59"/>
      <c r="BC248" s="59"/>
      <c r="BD248" s="59"/>
      <c r="BG248" s="81"/>
      <c r="BH248" s="81"/>
      <c r="BI248" s="81"/>
      <c r="BJ248" s="81"/>
      <c r="BK248" s="81"/>
      <c r="BL248" s="81"/>
      <c r="BN248" s="81"/>
      <c r="BO248" s="81"/>
      <c r="BP248" s="81"/>
      <c r="BQ248" s="81"/>
      <c r="BR248" s="81"/>
      <c r="BS248" s="81"/>
      <c r="BT248" s="81"/>
      <c r="BV248" s="358"/>
    </row>
    <row r="249" spans="3:74" ht="19.5" customHeight="1" hidden="1">
      <c r="C249" s="64" t="s">
        <v>810</v>
      </c>
      <c r="D249" s="62"/>
      <c r="E249" s="62"/>
      <c r="F249" s="62"/>
      <c r="G249" s="62"/>
      <c r="H249" s="62"/>
      <c r="I249" s="62"/>
      <c r="J249" s="62"/>
      <c r="K249" s="62"/>
      <c r="L249" s="62"/>
      <c r="M249" s="62"/>
      <c r="N249" s="62"/>
      <c r="O249" s="62"/>
      <c r="P249" s="62"/>
      <c r="Q249" s="62"/>
      <c r="R249" s="62"/>
      <c r="S249" s="62"/>
      <c r="T249" s="79"/>
      <c r="U249" s="80"/>
      <c r="W249" s="488" t="s">
        <v>351</v>
      </c>
      <c r="X249" s="488"/>
      <c r="Y249" s="488"/>
      <c r="Z249" s="488"/>
      <c r="AA249" s="488"/>
      <c r="AB249" s="488"/>
      <c r="AD249" s="488" t="s">
        <v>352</v>
      </c>
      <c r="AE249" s="488"/>
      <c r="AF249" s="488"/>
      <c r="AG249" s="488"/>
      <c r="AH249" s="488"/>
      <c r="AI249" s="488"/>
      <c r="AM249" s="59"/>
      <c r="AN249" s="59"/>
      <c r="AO249" s="59"/>
      <c r="AP249" s="59"/>
      <c r="AQ249" s="59"/>
      <c r="AR249" s="59"/>
      <c r="AS249" s="59"/>
      <c r="AT249" s="59"/>
      <c r="AU249" s="59"/>
      <c r="AV249" s="59"/>
      <c r="AW249" s="59"/>
      <c r="AX249" s="59"/>
      <c r="AY249" s="59"/>
      <c r="AZ249" s="59"/>
      <c r="BA249" s="59"/>
      <c r="BB249" s="59"/>
      <c r="BC249" s="59"/>
      <c r="BD249" s="59"/>
      <c r="BG249" s="81"/>
      <c r="BH249" s="81"/>
      <c r="BI249" s="81"/>
      <c r="BJ249" s="81"/>
      <c r="BK249" s="81"/>
      <c r="BL249" s="81"/>
      <c r="BN249" s="81"/>
      <c r="BO249" s="81"/>
      <c r="BP249" s="81"/>
      <c r="BQ249" s="81"/>
      <c r="BR249" s="81"/>
      <c r="BS249" s="81"/>
      <c r="BT249" s="81"/>
      <c r="BV249" s="358"/>
    </row>
    <row r="250" spans="3:74" ht="19.5" customHeight="1" hidden="1">
      <c r="C250" s="186" t="s">
        <v>884</v>
      </c>
      <c r="D250" s="62"/>
      <c r="E250" s="62"/>
      <c r="F250" s="62"/>
      <c r="G250" s="62"/>
      <c r="H250" s="62"/>
      <c r="I250" s="62"/>
      <c r="J250" s="62"/>
      <c r="K250" s="62"/>
      <c r="L250" s="62"/>
      <c r="M250" s="62"/>
      <c r="N250" s="62"/>
      <c r="O250" s="62"/>
      <c r="P250" s="62"/>
      <c r="Q250" s="62"/>
      <c r="R250" s="62"/>
      <c r="S250" s="62"/>
      <c r="T250" s="79"/>
      <c r="U250" s="80"/>
      <c r="W250" s="472" t="s">
        <v>354</v>
      </c>
      <c r="X250" s="490"/>
      <c r="Y250" s="490"/>
      <c r="Z250" s="490"/>
      <c r="AA250" s="490"/>
      <c r="AB250" s="490"/>
      <c r="AD250" s="472" t="s">
        <v>354</v>
      </c>
      <c r="AE250" s="490"/>
      <c r="AF250" s="490"/>
      <c r="AG250" s="490"/>
      <c r="AH250" s="490"/>
      <c r="AI250" s="490"/>
      <c r="AM250" s="59"/>
      <c r="AN250" s="59"/>
      <c r="AO250" s="59"/>
      <c r="AP250" s="59"/>
      <c r="AQ250" s="59"/>
      <c r="AR250" s="59"/>
      <c r="AS250" s="59"/>
      <c r="AT250" s="59"/>
      <c r="AU250" s="59"/>
      <c r="AV250" s="59"/>
      <c r="AW250" s="59"/>
      <c r="AX250" s="59"/>
      <c r="AY250" s="59"/>
      <c r="AZ250" s="59"/>
      <c r="BA250" s="59"/>
      <c r="BB250" s="59"/>
      <c r="BC250" s="59"/>
      <c r="BD250" s="59"/>
      <c r="BG250" s="81"/>
      <c r="BH250" s="81"/>
      <c r="BI250" s="81"/>
      <c r="BJ250" s="81"/>
      <c r="BK250" s="81"/>
      <c r="BL250" s="81"/>
      <c r="BN250" s="81"/>
      <c r="BO250" s="81"/>
      <c r="BP250" s="81"/>
      <c r="BQ250" s="81"/>
      <c r="BR250" s="81"/>
      <c r="BS250" s="81"/>
      <c r="BT250" s="81"/>
      <c r="BV250" s="358"/>
    </row>
    <row r="251" spans="3:74" ht="19.5" customHeight="1" hidden="1" thickBot="1">
      <c r="C251" s="186" t="s">
        <v>885</v>
      </c>
      <c r="D251" s="62"/>
      <c r="E251" s="62"/>
      <c r="F251" s="62"/>
      <c r="G251" s="62"/>
      <c r="H251" s="62"/>
      <c r="I251" s="62"/>
      <c r="J251" s="62"/>
      <c r="K251" s="62"/>
      <c r="L251" s="62"/>
      <c r="M251" s="62"/>
      <c r="N251" s="62"/>
      <c r="O251" s="62"/>
      <c r="P251" s="62"/>
      <c r="Q251" s="62"/>
      <c r="R251" s="62"/>
      <c r="S251" s="62"/>
      <c r="T251" s="79"/>
      <c r="U251" s="80"/>
      <c r="W251" s="488"/>
      <c r="X251" s="488"/>
      <c r="Y251" s="488"/>
      <c r="Z251" s="488"/>
      <c r="AA251" s="488"/>
      <c r="AB251" s="488"/>
      <c r="AD251" s="488"/>
      <c r="AE251" s="488"/>
      <c r="AF251" s="488"/>
      <c r="AG251" s="488"/>
      <c r="AH251" s="488"/>
      <c r="AI251" s="488"/>
      <c r="AM251" s="59"/>
      <c r="AN251" s="59"/>
      <c r="AO251" s="59"/>
      <c r="AP251" s="59"/>
      <c r="AQ251" s="59"/>
      <c r="AR251" s="59"/>
      <c r="AS251" s="59"/>
      <c r="AT251" s="59"/>
      <c r="AU251" s="59"/>
      <c r="AV251" s="59"/>
      <c r="AW251" s="59"/>
      <c r="AX251" s="59"/>
      <c r="AY251" s="59"/>
      <c r="AZ251" s="59"/>
      <c r="BA251" s="59"/>
      <c r="BB251" s="59"/>
      <c r="BC251" s="59"/>
      <c r="BD251" s="59"/>
      <c r="BG251" s="81"/>
      <c r="BH251" s="81"/>
      <c r="BI251" s="81"/>
      <c r="BJ251" s="81"/>
      <c r="BK251" s="81"/>
      <c r="BL251" s="81"/>
      <c r="BN251" s="81"/>
      <c r="BO251" s="81"/>
      <c r="BP251" s="81"/>
      <c r="BQ251" s="81"/>
      <c r="BR251" s="81"/>
      <c r="BS251" s="81"/>
      <c r="BT251" s="81"/>
      <c r="BV251" s="358"/>
    </row>
    <row r="252" spans="3:74" ht="19.5" customHeight="1" hidden="1" thickTop="1">
      <c r="C252" s="186" t="s">
        <v>886</v>
      </c>
      <c r="D252" s="62"/>
      <c r="E252" s="62"/>
      <c r="F252" s="62"/>
      <c r="G252" s="62"/>
      <c r="H252" s="62"/>
      <c r="I252" s="62"/>
      <c r="J252" s="62"/>
      <c r="K252" s="62"/>
      <c r="L252" s="62"/>
      <c r="M252" s="62"/>
      <c r="N252" s="62"/>
      <c r="O252" s="62"/>
      <c r="P252" s="62"/>
      <c r="Q252" s="62"/>
      <c r="R252" s="62"/>
      <c r="S252" s="62"/>
      <c r="T252" s="79"/>
      <c r="U252" s="80"/>
      <c r="W252" s="462"/>
      <c r="X252" s="462"/>
      <c r="Y252" s="462"/>
      <c r="Z252" s="462"/>
      <c r="AA252" s="462"/>
      <c r="AB252" s="462"/>
      <c r="AD252" s="488"/>
      <c r="AE252" s="488"/>
      <c r="AF252" s="488"/>
      <c r="AG252" s="488"/>
      <c r="AH252" s="488"/>
      <c r="AI252" s="488"/>
      <c r="AM252" s="59"/>
      <c r="AN252" s="59"/>
      <c r="AO252" s="59"/>
      <c r="AP252" s="59"/>
      <c r="AQ252" s="59"/>
      <c r="AR252" s="59"/>
      <c r="AS252" s="59"/>
      <c r="AT252" s="59"/>
      <c r="AU252" s="59"/>
      <c r="AV252" s="59"/>
      <c r="AW252" s="59"/>
      <c r="AX252" s="59"/>
      <c r="AY252" s="59"/>
      <c r="AZ252" s="59"/>
      <c r="BA252" s="59"/>
      <c r="BB252" s="59"/>
      <c r="BC252" s="59"/>
      <c r="BD252" s="59"/>
      <c r="BG252" s="81"/>
      <c r="BH252" s="81"/>
      <c r="BI252" s="81"/>
      <c r="BJ252" s="81"/>
      <c r="BK252" s="81"/>
      <c r="BL252" s="81"/>
      <c r="BN252" s="81"/>
      <c r="BO252" s="81"/>
      <c r="BP252" s="81"/>
      <c r="BQ252" s="81"/>
      <c r="BR252" s="81"/>
      <c r="BS252" s="81"/>
      <c r="BT252" s="81"/>
      <c r="BV252" s="358"/>
    </row>
    <row r="253" spans="3:74" ht="19.5" customHeight="1" hidden="1">
      <c r="C253" s="186" t="s">
        <v>887</v>
      </c>
      <c r="D253" s="62"/>
      <c r="E253" s="62"/>
      <c r="F253" s="62"/>
      <c r="G253" s="62"/>
      <c r="H253" s="62"/>
      <c r="I253" s="62"/>
      <c r="J253" s="62"/>
      <c r="K253" s="62"/>
      <c r="L253" s="62"/>
      <c r="M253" s="62"/>
      <c r="N253" s="62"/>
      <c r="O253" s="62"/>
      <c r="P253" s="62"/>
      <c r="Q253" s="62"/>
      <c r="R253" s="62"/>
      <c r="S253" s="62"/>
      <c r="T253" s="79"/>
      <c r="U253" s="80"/>
      <c r="W253" s="462"/>
      <c r="X253" s="462"/>
      <c r="Y253" s="462"/>
      <c r="Z253" s="462"/>
      <c r="AA253" s="462"/>
      <c r="AB253" s="462"/>
      <c r="AD253" s="488"/>
      <c r="AE253" s="488"/>
      <c r="AF253" s="488"/>
      <c r="AG253" s="488"/>
      <c r="AH253" s="488"/>
      <c r="AI253" s="488"/>
      <c r="AM253" s="59"/>
      <c r="AN253" s="59"/>
      <c r="AO253" s="59"/>
      <c r="AP253" s="59"/>
      <c r="AQ253" s="59"/>
      <c r="AR253" s="59"/>
      <c r="AS253" s="59"/>
      <c r="AT253" s="59"/>
      <c r="AU253" s="59"/>
      <c r="AV253" s="59"/>
      <c r="AW253" s="59"/>
      <c r="AX253" s="59"/>
      <c r="AY253" s="59"/>
      <c r="AZ253" s="59"/>
      <c r="BA253" s="59"/>
      <c r="BB253" s="59"/>
      <c r="BC253" s="59"/>
      <c r="BD253" s="59"/>
      <c r="BG253" s="81"/>
      <c r="BH253" s="81"/>
      <c r="BI253" s="81"/>
      <c r="BJ253" s="81"/>
      <c r="BK253" s="81"/>
      <c r="BL253" s="81"/>
      <c r="BN253" s="81"/>
      <c r="BO253" s="81"/>
      <c r="BP253" s="81"/>
      <c r="BQ253" s="81"/>
      <c r="BR253" s="81"/>
      <c r="BS253" s="81"/>
      <c r="BT253" s="81"/>
      <c r="BV253" s="358"/>
    </row>
    <row r="254" spans="3:74" ht="19.5" customHeight="1" hidden="1">
      <c r="C254" s="186" t="s">
        <v>888</v>
      </c>
      <c r="D254" s="62"/>
      <c r="E254" s="62"/>
      <c r="F254" s="62"/>
      <c r="G254" s="62"/>
      <c r="H254" s="62"/>
      <c r="I254" s="62"/>
      <c r="J254" s="62"/>
      <c r="K254" s="62"/>
      <c r="L254" s="62"/>
      <c r="M254" s="62"/>
      <c r="N254" s="62"/>
      <c r="O254" s="62"/>
      <c r="P254" s="62"/>
      <c r="Q254" s="62"/>
      <c r="R254" s="62"/>
      <c r="S254" s="62"/>
      <c r="T254" s="79"/>
      <c r="U254" s="80"/>
      <c r="W254" s="462"/>
      <c r="X254" s="462"/>
      <c r="Y254" s="462"/>
      <c r="Z254" s="462"/>
      <c r="AA254" s="462"/>
      <c r="AB254" s="462"/>
      <c r="AD254" s="488"/>
      <c r="AE254" s="488"/>
      <c r="AF254" s="488"/>
      <c r="AG254" s="488"/>
      <c r="AH254" s="488"/>
      <c r="AI254" s="488"/>
      <c r="AM254" s="59"/>
      <c r="AN254" s="59"/>
      <c r="AO254" s="59"/>
      <c r="AP254" s="59"/>
      <c r="AQ254" s="59"/>
      <c r="AR254" s="59"/>
      <c r="AS254" s="59"/>
      <c r="AT254" s="59"/>
      <c r="AU254" s="59"/>
      <c r="AV254" s="59"/>
      <c r="AW254" s="59"/>
      <c r="AX254" s="59"/>
      <c r="AY254" s="59"/>
      <c r="AZ254" s="59"/>
      <c r="BA254" s="59"/>
      <c r="BB254" s="59"/>
      <c r="BC254" s="59"/>
      <c r="BD254" s="59"/>
      <c r="BG254" s="81"/>
      <c r="BH254" s="81"/>
      <c r="BI254" s="81"/>
      <c r="BJ254" s="81"/>
      <c r="BK254" s="81"/>
      <c r="BL254" s="81"/>
      <c r="BN254" s="81"/>
      <c r="BO254" s="81"/>
      <c r="BP254" s="81"/>
      <c r="BQ254" s="81"/>
      <c r="BR254" s="81"/>
      <c r="BS254" s="81"/>
      <c r="BT254" s="81"/>
      <c r="BV254" s="358"/>
    </row>
    <row r="255" spans="3:74" ht="19.5" customHeight="1" hidden="1" thickBot="1">
      <c r="C255" s="62"/>
      <c r="D255" s="62"/>
      <c r="E255" s="62"/>
      <c r="F255" s="62"/>
      <c r="G255" s="62"/>
      <c r="H255" s="62"/>
      <c r="I255" s="62"/>
      <c r="J255" s="62"/>
      <c r="K255" s="62"/>
      <c r="L255" s="62"/>
      <c r="M255" s="62"/>
      <c r="N255" s="62"/>
      <c r="O255" s="62"/>
      <c r="P255" s="62"/>
      <c r="Q255" s="62"/>
      <c r="R255" s="62"/>
      <c r="S255" s="62"/>
      <c r="T255" s="79"/>
      <c r="U255" s="80"/>
      <c r="W255" s="552">
        <f>SUBTOTAL(9,W250:AB254)</f>
        <v>0</v>
      </c>
      <c r="X255" s="552"/>
      <c r="Y255" s="552"/>
      <c r="Z255" s="552"/>
      <c r="AA255" s="552"/>
      <c r="AB255" s="552"/>
      <c r="AD255" s="552">
        <f>SUBTOTAL(9,AD250:AI254)</f>
        <v>0</v>
      </c>
      <c r="AE255" s="552"/>
      <c r="AF255" s="552"/>
      <c r="AG255" s="552"/>
      <c r="AH255" s="552"/>
      <c r="AI255" s="552"/>
      <c r="AM255" s="59"/>
      <c r="AN255" s="59"/>
      <c r="AO255" s="59"/>
      <c r="AP255" s="59"/>
      <c r="AQ255" s="59"/>
      <c r="AR255" s="59"/>
      <c r="AS255" s="59"/>
      <c r="AT255" s="59"/>
      <c r="AU255" s="59"/>
      <c r="AV255" s="59"/>
      <c r="AW255" s="59"/>
      <c r="AX255" s="59"/>
      <c r="AY255" s="59"/>
      <c r="AZ255" s="59"/>
      <c r="BA255" s="59"/>
      <c r="BB255" s="59"/>
      <c r="BC255" s="59"/>
      <c r="BD255" s="59"/>
      <c r="BG255" s="81"/>
      <c r="BH255" s="81"/>
      <c r="BI255" s="81"/>
      <c r="BJ255" s="81"/>
      <c r="BK255" s="81"/>
      <c r="BL255" s="81"/>
      <c r="BN255" s="81"/>
      <c r="BO255" s="81"/>
      <c r="BP255" s="81"/>
      <c r="BQ255" s="81"/>
      <c r="BR255" s="81"/>
      <c r="BS255" s="81"/>
      <c r="BT255" s="81"/>
      <c r="BV255" s="358"/>
    </row>
    <row r="256" spans="3:74" ht="19.5" customHeight="1" hidden="1" thickTop="1">
      <c r="C256" s="66" t="s">
        <v>889</v>
      </c>
      <c r="D256" s="62"/>
      <c r="E256" s="62"/>
      <c r="F256" s="62"/>
      <c r="G256" s="62"/>
      <c r="H256" s="62"/>
      <c r="I256" s="62"/>
      <c r="J256" s="62"/>
      <c r="K256" s="62"/>
      <c r="L256" s="62"/>
      <c r="M256" s="62"/>
      <c r="N256" s="62"/>
      <c r="O256" s="62"/>
      <c r="P256" s="62"/>
      <c r="Q256" s="62"/>
      <c r="R256" s="62"/>
      <c r="S256" s="62"/>
      <c r="T256" s="79"/>
      <c r="U256" s="80"/>
      <c r="W256" s="82"/>
      <c r="X256" s="82"/>
      <c r="Y256" s="82"/>
      <c r="Z256" s="82"/>
      <c r="AA256" s="82"/>
      <c r="AB256" s="82"/>
      <c r="AD256" s="82"/>
      <c r="AE256" s="82"/>
      <c r="AF256" s="82"/>
      <c r="AG256" s="82"/>
      <c r="AH256" s="82"/>
      <c r="AI256" s="82"/>
      <c r="AM256" s="59"/>
      <c r="AN256" s="59"/>
      <c r="AO256" s="59"/>
      <c r="AP256" s="59"/>
      <c r="AQ256" s="59"/>
      <c r="AR256" s="59"/>
      <c r="AS256" s="59"/>
      <c r="AT256" s="59"/>
      <c r="AU256" s="59"/>
      <c r="AV256" s="59"/>
      <c r="AW256" s="59"/>
      <c r="AX256" s="59"/>
      <c r="AY256" s="59"/>
      <c r="AZ256" s="59"/>
      <c r="BA256" s="59"/>
      <c r="BB256" s="59"/>
      <c r="BC256" s="59"/>
      <c r="BD256" s="59"/>
      <c r="BG256" s="81"/>
      <c r="BH256" s="81"/>
      <c r="BI256" s="81"/>
      <c r="BJ256" s="81"/>
      <c r="BK256" s="81"/>
      <c r="BL256" s="81"/>
      <c r="BN256" s="81"/>
      <c r="BO256" s="81"/>
      <c r="BP256" s="81"/>
      <c r="BQ256" s="81"/>
      <c r="BR256" s="81"/>
      <c r="BS256" s="81"/>
      <c r="BT256" s="81"/>
      <c r="BV256" s="358"/>
    </row>
    <row r="257" spans="3:74" ht="19.5" customHeight="1" hidden="1">
      <c r="C257" s="186" t="s">
        <v>853</v>
      </c>
      <c r="D257" s="62"/>
      <c r="E257" s="62"/>
      <c r="F257" s="62"/>
      <c r="G257" s="62"/>
      <c r="H257" s="62"/>
      <c r="I257" s="62"/>
      <c r="J257" s="62"/>
      <c r="K257" s="62"/>
      <c r="L257" s="62"/>
      <c r="M257" s="62"/>
      <c r="N257" s="62"/>
      <c r="O257" s="62"/>
      <c r="P257" s="62"/>
      <c r="Q257" s="62"/>
      <c r="R257" s="62"/>
      <c r="S257" s="62"/>
      <c r="T257" s="79"/>
      <c r="U257" s="80"/>
      <c r="W257" s="82"/>
      <c r="X257" s="82"/>
      <c r="Y257" s="82"/>
      <c r="Z257" s="82"/>
      <c r="AA257" s="82"/>
      <c r="AB257" s="82"/>
      <c r="AD257" s="82"/>
      <c r="AE257" s="82"/>
      <c r="AF257" s="82"/>
      <c r="AG257" s="82"/>
      <c r="AH257" s="82"/>
      <c r="AI257" s="82"/>
      <c r="AM257" s="59"/>
      <c r="AN257" s="59"/>
      <c r="AO257" s="59"/>
      <c r="AP257" s="59"/>
      <c r="AQ257" s="59"/>
      <c r="AR257" s="59"/>
      <c r="AS257" s="59"/>
      <c r="AT257" s="59"/>
      <c r="AU257" s="59"/>
      <c r="AV257" s="59"/>
      <c r="AW257" s="59"/>
      <c r="AX257" s="59"/>
      <c r="AY257" s="59"/>
      <c r="AZ257" s="59"/>
      <c r="BA257" s="59"/>
      <c r="BB257" s="59"/>
      <c r="BC257" s="59"/>
      <c r="BD257" s="59"/>
      <c r="BG257" s="81"/>
      <c r="BH257" s="81"/>
      <c r="BI257" s="81"/>
      <c r="BJ257" s="81"/>
      <c r="BK257" s="81"/>
      <c r="BL257" s="81"/>
      <c r="BN257" s="81"/>
      <c r="BO257" s="81"/>
      <c r="BP257" s="81"/>
      <c r="BQ257" s="81"/>
      <c r="BR257" s="81"/>
      <c r="BS257" s="81"/>
      <c r="BT257" s="81"/>
      <c r="BV257" s="358"/>
    </row>
    <row r="258" spans="3:74" ht="19.5" customHeight="1" hidden="1">
      <c r="C258" s="186" t="s">
        <v>854</v>
      </c>
      <c r="D258" s="62"/>
      <c r="E258" s="62"/>
      <c r="F258" s="62"/>
      <c r="G258" s="62"/>
      <c r="H258" s="62"/>
      <c r="I258" s="62"/>
      <c r="J258" s="62"/>
      <c r="K258" s="62"/>
      <c r="L258" s="62"/>
      <c r="M258" s="62"/>
      <c r="N258" s="62"/>
      <c r="O258" s="62"/>
      <c r="P258" s="62"/>
      <c r="Q258" s="62"/>
      <c r="R258" s="62"/>
      <c r="S258" s="62"/>
      <c r="T258" s="79"/>
      <c r="U258" s="80"/>
      <c r="W258" s="82"/>
      <c r="X258" s="82"/>
      <c r="Y258" s="82"/>
      <c r="Z258" s="82"/>
      <c r="AA258" s="82"/>
      <c r="AB258" s="82"/>
      <c r="AD258" s="82"/>
      <c r="AE258" s="82"/>
      <c r="AF258" s="82"/>
      <c r="AG258" s="82"/>
      <c r="AH258" s="82"/>
      <c r="AI258" s="82"/>
      <c r="AM258" s="59"/>
      <c r="AN258" s="59"/>
      <c r="AO258" s="59"/>
      <c r="AP258" s="59"/>
      <c r="AQ258" s="59"/>
      <c r="AR258" s="59"/>
      <c r="AS258" s="59"/>
      <c r="AT258" s="59"/>
      <c r="AU258" s="59"/>
      <c r="AV258" s="59"/>
      <c r="AW258" s="59"/>
      <c r="AX258" s="59"/>
      <c r="AY258" s="59"/>
      <c r="AZ258" s="59"/>
      <c r="BA258" s="59"/>
      <c r="BB258" s="59"/>
      <c r="BC258" s="59"/>
      <c r="BD258" s="59"/>
      <c r="BG258" s="81"/>
      <c r="BH258" s="81"/>
      <c r="BI258" s="81"/>
      <c r="BJ258" s="81"/>
      <c r="BK258" s="81"/>
      <c r="BL258" s="81"/>
      <c r="BN258" s="81"/>
      <c r="BO258" s="81"/>
      <c r="BP258" s="81"/>
      <c r="BQ258" s="81"/>
      <c r="BR258" s="81"/>
      <c r="BS258" s="81"/>
      <c r="BT258" s="81"/>
      <c r="BV258" s="358"/>
    </row>
    <row r="259" spans="3:74" ht="19.5" customHeight="1" hidden="1">
      <c r="C259" s="66" t="s">
        <v>890</v>
      </c>
      <c r="D259" s="62"/>
      <c r="E259" s="62"/>
      <c r="F259" s="62"/>
      <c r="G259" s="62"/>
      <c r="H259" s="62"/>
      <c r="I259" s="62"/>
      <c r="J259" s="62"/>
      <c r="K259" s="62"/>
      <c r="L259" s="62"/>
      <c r="M259" s="62"/>
      <c r="N259" s="62"/>
      <c r="O259" s="62"/>
      <c r="P259" s="62"/>
      <c r="Q259" s="62"/>
      <c r="R259" s="62"/>
      <c r="S259" s="62"/>
      <c r="T259" s="79"/>
      <c r="U259" s="80"/>
      <c r="W259" s="82"/>
      <c r="X259" s="82"/>
      <c r="Y259" s="82"/>
      <c r="Z259" s="82"/>
      <c r="AA259" s="82"/>
      <c r="AB259" s="82"/>
      <c r="AD259" s="82"/>
      <c r="AE259" s="82"/>
      <c r="AF259" s="82"/>
      <c r="AG259" s="82"/>
      <c r="AH259" s="82"/>
      <c r="AI259" s="82"/>
      <c r="AM259" s="59"/>
      <c r="AN259" s="59"/>
      <c r="AO259" s="59"/>
      <c r="AP259" s="59"/>
      <c r="AQ259" s="59"/>
      <c r="AR259" s="59"/>
      <c r="AS259" s="59"/>
      <c r="AT259" s="59"/>
      <c r="AU259" s="59"/>
      <c r="AV259" s="59"/>
      <c r="AW259" s="59"/>
      <c r="AX259" s="59"/>
      <c r="AY259" s="59"/>
      <c r="AZ259" s="59"/>
      <c r="BA259" s="59"/>
      <c r="BB259" s="59"/>
      <c r="BC259" s="59"/>
      <c r="BD259" s="59"/>
      <c r="BG259" s="81"/>
      <c r="BH259" s="81"/>
      <c r="BI259" s="81"/>
      <c r="BJ259" s="81"/>
      <c r="BK259" s="81"/>
      <c r="BL259" s="81"/>
      <c r="BN259" s="81"/>
      <c r="BO259" s="81"/>
      <c r="BP259" s="81"/>
      <c r="BQ259" s="81"/>
      <c r="BR259" s="81"/>
      <c r="BS259" s="81"/>
      <c r="BT259" s="81"/>
      <c r="BV259" s="358"/>
    </row>
    <row r="260" spans="1:74" ht="19.5" customHeight="1" hidden="1">
      <c r="A260" s="75"/>
      <c r="B260" s="75"/>
      <c r="C260" s="607" t="s">
        <v>869</v>
      </c>
      <c r="D260" s="607"/>
      <c r="E260" s="607"/>
      <c r="F260" s="607"/>
      <c r="G260" s="607"/>
      <c r="H260" s="607"/>
      <c r="I260" s="607"/>
      <c r="J260" s="607"/>
      <c r="K260" s="607"/>
      <c r="L260" s="163"/>
      <c r="M260" s="163"/>
      <c r="N260" s="474" t="s">
        <v>891</v>
      </c>
      <c r="O260" s="474"/>
      <c r="P260" s="474"/>
      <c r="Q260" s="474"/>
      <c r="R260" s="474"/>
      <c r="S260" s="474"/>
      <c r="T260" s="374"/>
      <c r="U260" s="80"/>
      <c r="V260" s="474" t="s">
        <v>892</v>
      </c>
      <c r="W260" s="474"/>
      <c r="X260" s="474"/>
      <c r="Y260" s="474"/>
      <c r="Z260" s="474"/>
      <c r="AA260" s="474"/>
      <c r="AB260" s="94"/>
      <c r="AC260" s="451" t="s">
        <v>893</v>
      </c>
      <c r="AD260" s="451"/>
      <c r="AE260" s="451"/>
      <c r="AF260" s="451"/>
      <c r="AG260" s="451"/>
      <c r="AH260" s="451"/>
      <c r="AI260" s="451"/>
      <c r="AK260" s="75"/>
      <c r="AL260" s="75"/>
      <c r="AM260" s="75"/>
      <c r="AN260" s="75"/>
      <c r="AO260" s="75"/>
      <c r="AP260" s="75"/>
      <c r="AQ260" s="75"/>
      <c r="AR260" s="75"/>
      <c r="AS260" s="75"/>
      <c r="AT260" s="75"/>
      <c r="AU260" s="75"/>
      <c r="AV260" s="75"/>
      <c r="AW260" s="75"/>
      <c r="AX260" s="75"/>
      <c r="AY260" s="75"/>
      <c r="AZ260" s="75"/>
      <c r="BA260" s="75"/>
      <c r="BB260" s="75"/>
      <c r="BC260" s="75"/>
      <c r="BD260" s="75"/>
      <c r="BG260" s="77"/>
      <c r="BH260" s="77"/>
      <c r="BI260" s="77"/>
      <c r="BJ260" s="77"/>
      <c r="BK260" s="77"/>
      <c r="BL260" s="77"/>
      <c r="BN260" s="77"/>
      <c r="BO260" s="77"/>
      <c r="BP260" s="77"/>
      <c r="BQ260" s="77"/>
      <c r="BR260" s="77"/>
      <c r="BS260" s="77"/>
      <c r="BT260" s="77"/>
      <c r="BV260" s="358"/>
    </row>
    <row r="261" spans="3:74" ht="19.5" customHeight="1" hidden="1">
      <c r="C261" s="186" t="s">
        <v>877</v>
      </c>
      <c r="D261" s="62"/>
      <c r="E261" s="62"/>
      <c r="F261" s="62"/>
      <c r="G261" s="62"/>
      <c r="H261" s="62"/>
      <c r="I261" s="62"/>
      <c r="J261" s="62"/>
      <c r="K261" s="62"/>
      <c r="L261" s="62"/>
      <c r="M261" s="62"/>
      <c r="N261" s="610">
        <v>2000000000</v>
      </c>
      <c r="O261" s="610"/>
      <c r="P261" s="610"/>
      <c r="Q261" s="610"/>
      <c r="R261" s="610"/>
      <c r="S261" s="610"/>
      <c r="T261" s="79"/>
      <c r="U261" s="80"/>
      <c r="V261" s="553">
        <f>W215</f>
        <v>2000000000</v>
      </c>
      <c r="W261" s="474"/>
      <c r="X261" s="474"/>
      <c r="Y261" s="474"/>
      <c r="Z261" s="474"/>
      <c r="AA261" s="474"/>
      <c r="AB261" s="82"/>
      <c r="AC261" s="451">
        <f>N261-V261</f>
        <v>0</v>
      </c>
      <c r="AD261" s="451"/>
      <c r="AE261" s="451"/>
      <c r="AF261" s="451"/>
      <c r="AG261" s="451"/>
      <c r="AH261" s="451"/>
      <c r="AI261" s="451"/>
      <c r="AM261" s="59"/>
      <c r="AN261" s="59"/>
      <c r="AO261" s="59"/>
      <c r="AP261" s="59"/>
      <c r="AQ261" s="59"/>
      <c r="AR261" s="59"/>
      <c r="AS261" s="59"/>
      <c r="AT261" s="59"/>
      <c r="AU261" s="59"/>
      <c r="AV261" s="59"/>
      <c r="AW261" s="59"/>
      <c r="AX261" s="59"/>
      <c r="AY261" s="59"/>
      <c r="AZ261" s="59"/>
      <c r="BA261" s="59"/>
      <c r="BB261" s="59"/>
      <c r="BC261" s="59"/>
      <c r="BD261" s="59"/>
      <c r="BG261" s="81"/>
      <c r="BH261" s="81"/>
      <c r="BI261" s="81"/>
      <c r="BJ261" s="81"/>
      <c r="BK261" s="81"/>
      <c r="BL261" s="81"/>
      <c r="BN261" s="81"/>
      <c r="BO261" s="81"/>
      <c r="BP261" s="81"/>
      <c r="BQ261" s="81"/>
      <c r="BR261" s="81"/>
      <c r="BS261" s="81"/>
      <c r="BT261" s="81"/>
      <c r="BV261" s="358"/>
    </row>
    <row r="262" spans="3:74" ht="19.5" customHeight="1" hidden="1">
      <c r="C262" s="186" t="s">
        <v>871</v>
      </c>
      <c r="D262" s="62"/>
      <c r="E262" s="62"/>
      <c r="F262" s="62"/>
      <c r="G262" s="62"/>
      <c r="H262" s="62"/>
      <c r="I262" s="62"/>
      <c r="J262" s="62"/>
      <c r="K262" s="62"/>
      <c r="L262" s="62"/>
      <c r="M262" s="62"/>
      <c r="N262" s="610">
        <v>61500000000</v>
      </c>
      <c r="O262" s="610"/>
      <c r="P262" s="610"/>
      <c r="Q262" s="610"/>
      <c r="R262" s="610"/>
      <c r="S262" s="610"/>
      <c r="T262" s="79"/>
      <c r="U262" s="80"/>
      <c r="V262" s="553">
        <f>W213</f>
        <v>0</v>
      </c>
      <c r="W262" s="474"/>
      <c r="X262" s="474"/>
      <c r="Y262" s="474"/>
      <c r="Z262" s="474"/>
      <c r="AA262" s="474"/>
      <c r="AB262" s="82"/>
      <c r="AC262" s="451">
        <f>N262-V262</f>
        <v>61500000000</v>
      </c>
      <c r="AD262" s="451"/>
      <c r="AE262" s="451"/>
      <c r="AF262" s="451"/>
      <c r="AG262" s="451"/>
      <c r="AH262" s="451"/>
      <c r="AI262" s="451"/>
      <c r="AM262" s="59"/>
      <c r="AN262" s="59"/>
      <c r="AO262" s="59"/>
      <c r="AP262" s="59"/>
      <c r="AQ262" s="59"/>
      <c r="AR262" s="59"/>
      <c r="AS262" s="59"/>
      <c r="AT262" s="59"/>
      <c r="AU262" s="59"/>
      <c r="AV262" s="59"/>
      <c r="AW262" s="59"/>
      <c r="AX262" s="59"/>
      <c r="AY262" s="59"/>
      <c r="AZ262" s="59"/>
      <c r="BA262" s="59"/>
      <c r="BB262" s="59"/>
      <c r="BC262" s="59"/>
      <c r="BD262" s="59"/>
      <c r="BG262" s="81"/>
      <c r="BH262" s="81"/>
      <c r="BI262" s="81"/>
      <c r="BJ262" s="81"/>
      <c r="BK262" s="81"/>
      <c r="BL262" s="81"/>
      <c r="BN262" s="81"/>
      <c r="BO262" s="81"/>
      <c r="BP262" s="81"/>
      <c r="BQ262" s="81"/>
      <c r="BR262" s="81"/>
      <c r="BS262" s="81"/>
      <c r="BT262" s="81"/>
      <c r="BV262" s="358"/>
    </row>
    <row r="263" spans="3:74" ht="19.5" customHeight="1" hidden="1">
      <c r="C263" s="66" t="s">
        <v>880</v>
      </c>
      <c r="D263" s="62"/>
      <c r="E263" s="62"/>
      <c r="F263" s="62"/>
      <c r="G263" s="62"/>
      <c r="H263" s="62"/>
      <c r="I263" s="62"/>
      <c r="J263" s="62"/>
      <c r="K263" s="62"/>
      <c r="L263" s="62"/>
      <c r="M263" s="62"/>
      <c r="N263" s="610">
        <v>62000000</v>
      </c>
      <c r="O263" s="610"/>
      <c r="P263" s="610"/>
      <c r="Q263" s="610"/>
      <c r="R263" s="610"/>
      <c r="S263" s="610"/>
      <c r="T263" s="79"/>
      <c r="U263" s="80"/>
      <c r="V263" s="553">
        <f>W216</f>
        <v>62000000</v>
      </c>
      <c r="W263" s="474"/>
      <c r="X263" s="474"/>
      <c r="Y263" s="474"/>
      <c r="Z263" s="474"/>
      <c r="AA263" s="474"/>
      <c r="AB263" s="82"/>
      <c r="AC263" s="451">
        <f>N263-V263</f>
        <v>0</v>
      </c>
      <c r="AD263" s="451"/>
      <c r="AE263" s="451"/>
      <c r="AF263" s="451"/>
      <c r="AG263" s="451"/>
      <c r="AH263" s="451"/>
      <c r="AI263" s="451"/>
      <c r="AM263" s="59"/>
      <c r="AN263" s="59"/>
      <c r="AO263" s="59"/>
      <c r="AP263" s="59"/>
      <c r="AQ263" s="59"/>
      <c r="AR263" s="59"/>
      <c r="AS263" s="59"/>
      <c r="AT263" s="59"/>
      <c r="AU263" s="59"/>
      <c r="AV263" s="59"/>
      <c r="AW263" s="59"/>
      <c r="AX263" s="59"/>
      <c r="AY263" s="59"/>
      <c r="AZ263" s="59"/>
      <c r="BA263" s="59"/>
      <c r="BB263" s="59"/>
      <c r="BC263" s="59"/>
      <c r="BD263" s="59"/>
      <c r="BG263" s="81"/>
      <c r="BH263" s="81"/>
      <c r="BI263" s="81"/>
      <c r="BJ263" s="81"/>
      <c r="BK263" s="81"/>
      <c r="BL263" s="81"/>
      <c r="BN263" s="81"/>
      <c r="BO263" s="81"/>
      <c r="BP263" s="81"/>
      <c r="BQ263" s="81"/>
      <c r="BR263" s="81"/>
      <c r="BS263" s="81"/>
      <c r="BT263" s="81"/>
      <c r="BV263" s="358"/>
    </row>
    <row r="264" spans="4:74" ht="19.5" customHeight="1" hidden="1" thickBot="1">
      <c r="D264" s="62"/>
      <c r="E264" s="62"/>
      <c r="F264" s="62"/>
      <c r="G264" s="62"/>
      <c r="H264" s="62"/>
      <c r="I264" s="62"/>
      <c r="J264" s="62"/>
      <c r="K264" s="62"/>
      <c r="L264" s="62"/>
      <c r="M264" s="62"/>
      <c r="N264" s="375"/>
      <c r="O264" s="375"/>
      <c r="P264" s="375"/>
      <c r="Q264" s="375"/>
      <c r="R264" s="375"/>
      <c r="S264" s="375"/>
      <c r="T264" s="79"/>
      <c r="U264" s="80"/>
      <c r="V264" s="376"/>
      <c r="W264" s="163"/>
      <c r="X264" s="163"/>
      <c r="Y264" s="163"/>
      <c r="Z264" s="163"/>
      <c r="AA264" s="163"/>
      <c r="AB264" s="82"/>
      <c r="AC264" s="196"/>
      <c r="AD264" s="196"/>
      <c r="AE264" s="196"/>
      <c r="AF264" s="196"/>
      <c r="AG264" s="196"/>
      <c r="AH264" s="196"/>
      <c r="AI264" s="196"/>
      <c r="AM264" s="59"/>
      <c r="AN264" s="59"/>
      <c r="AO264" s="59"/>
      <c r="AP264" s="59"/>
      <c r="AQ264" s="59"/>
      <c r="AR264" s="59"/>
      <c r="AS264" s="59"/>
      <c r="AT264" s="59"/>
      <c r="AU264" s="59"/>
      <c r="AV264" s="59"/>
      <c r="AW264" s="59"/>
      <c r="AX264" s="59"/>
      <c r="AY264" s="59"/>
      <c r="AZ264" s="59"/>
      <c r="BA264" s="59"/>
      <c r="BB264" s="59"/>
      <c r="BC264" s="59"/>
      <c r="BD264" s="59"/>
      <c r="BG264" s="81"/>
      <c r="BH264" s="81"/>
      <c r="BI264" s="81"/>
      <c r="BJ264" s="81"/>
      <c r="BK264" s="81"/>
      <c r="BL264" s="81"/>
      <c r="BN264" s="81"/>
      <c r="BO264" s="81"/>
      <c r="BP264" s="81"/>
      <c r="BQ264" s="81"/>
      <c r="BR264" s="81"/>
      <c r="BS264" s="81"/>
      <c r="BT264" s="81"/>
      <c r="BV264" s="358"/>
    </row>
    <row r="265" spans="1:72" ht="19.5" customHeight="1">
      <c r="A265" s="62">
        <v>11</v>
      </c>
      <c r="B265" s="59" t="s">
        <v>348</v>
      </c>
      <c r="C265" s="96" t="s">
        <v>493</v>
      </c>
      <c r="D265" s="92"/>
      <c r="E265" s="92"/>
      <c r="F265" s="92"/>
      <c r="G265" s="92"/>
      <c r="H265" s="92"/>
      <c r="I265" s="92"/>
      <c r="J265" s="92"/>
      <c r="K265" s="92"/>
      <c r="L265" s="92"/>
      <c r="M265" s="92"/>
      <c r="N265" s="92"/>
      <c r="O265" s="92"/>
      <c r="P265" s="92"/>
      <c r="Q265" s="92"/>
      <c r="R265" s="92"/>
      <c r="S265" s="93"/>
      <c r="T265" s="93"/>
      <c r="U265" s="92"/>
      <c r="V265" s="92"/>
      <c r="W265" s="470" t="str">
        <f>W209</f>
        <v>30/09/2013</v>
      </c>
      <c r="X265" s="470"/>
      <c r="Y265" s="470"/>
      <c r="Z265" s="470"/>
      <c r="AA265" s="470"/>
      <c r="AB265" s="470"/>
      <c r="AD265" s="470" t="str">
        <f>AD209</f>
        <v>01/01/2013</v>
      </c>
      <c r="AE265" s="470"/>
      <c r="AF265" s="470"/>
      <c r="AG265" s="470"/>
      <c r="AH265" s="470"/>
      <c r="AI265" s="470"/>
      <c r="AK265" s="59">
        <v>14</v>
      </c>
      <c r="AL265" s="59" t="s">
        <v>348</v>
      </c>
      <c r="AM265" s="96" t="s">
        <v>494</v>
      </c>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N265" s="77"/>
      <c r="BO265" s="77"/>
      <c r="BP265" s="77"/>
      <c r="BQ265" s="77"/>
      <c r="BR265" s="77"/>
      <c r="BS265" s="77"/>
      <c r="BT265" s="77"/>
    </row>
    <row r="266" spans="3:72" ht="18" customHeight="1">
      <c r="C266" s="66" t="s">
        <v>754</v>
      </c>
      <c r="S266" s="88"/>
      <c r="T266" s="88"/>
      <c r="W266" s="488">
        <f>8308842096</f>
        <v>8308842096</v>
      </c>
      <c r="X266" s="488"/>
      <c r="Y266" s="488"/>
      <c r="Z266" s="488"/>
      <c r="AA266" s="488"/>
      <c r="AB266" s="488"/>
      <c r="AC266" s="67"/>
      <c r="AD266" s="488">
        <v>8335730454</v>
      </c>
      <c r="AE266" s="488"/>
      <c r="AF266" s="488"/>
      <c r="AG266" s="488"/>
      <c r="AH266" s="488"/>
      <c r="AI266" s="488"/>
      <c r="BG266" s="78"/>
      <c r="BH266" s="78"/>
      <c r="BI266" s="78"/>
      <c r="BJ266" s="78"/>
      <c r="BK266" s="78"/>
      <c r="BL266" s="78"/>
      <c r="BN266" s="78"/>
      <c r="BO266" s="78"/>
      <c r="BP266" s="78"/>
      <c r="BQ266" s="78"/>
      <c r="BR266" s="78"/>
      <c r="BS266" s="78"/>
      <c r="BT266" s="78"/>
    </row>
    <row r="267" spans="3:72" ht="18" customHeight="1">
      <c r="C267" s="66" t="s">
        <v>815</v>
      </c>
      <c r="S267" s="80"/>
      <c r="T267" s="80"/>
      <c r="W267" s="488">
        <v>1782594449</v>
      </c>
      <c r="X267" s="488"/>
      <c r="Y267" s="488"/>
      <c r="Z267" s="488"/>
      <c r="AA267" s="488"/>
      <c r="AB267" s="488"/>
      <c r="AC267" s="67"/>
      <c r="AD267" s="488">
        <v>2736882349</v>
      </c>
      <c r="AE267" s="488"/>
      <c r="AF267" s="488"/>
      <c r="AG267" s="488"/>
      <c r="AH267" s="488"/>
      <c r="AI267" s="488"/>
      <c r="AM267" s="66" t="s">
        <v>495</v>
      </c>
      <c r="BG267" s="469"/>
      <c r="BH267" s="469"/>
      <c r="BI267" s="469"/>
      <c r="BJ267" s="469"/>
      <c r="BK267" s="469"/>
      <c r="BL267" s="469"/>
      <c r="BN267" s="469"/>
      <c r="BO267" s="469"/>
      <c r="BP267" s="469"/>
      <c r="BQ267" s="469"/>
      <c r="BR267" s="469"/>
      <c r="BS267" s="469"/>
      <c r="BT267" s="78"/>
    </row>
    <row r="268" spans="3:72" ht="18" customHeight="1">
      <c r="C268" s="66" t="s">
        <v>816</v>
      </c>
      <c r="S268" s="80"/>
      <c r="T268" s="80"/>
      <c r="W268" s="488">
        <v>32565316</v>
      </c>
      <c r="X268" s="488"/>
      <c r="Y268" s="488"/>
      <c r="Z268" s="488"/>
      <c r="AA268" s="488"/>
      <c r="AB268" s="488"/>
      <c r="AC268" s="67"/>
      <c r="AD268" s="488">
        <v>708234758</v>
      </c>
      <c r="AE268" s="488"/>
      <c r="AF268" s="488"/>
      <c r="AG268" s="488"/>
      <c r="AH268" s="488"/>
      <c r="AI268" s="488"/>
      <c r="BG268" s="78"/>
      <c r="BH268" s="78"/>
      <c r="BI268" s="78"/>
      <c r="BJ268" s="78"/>
      <c r="BK268" s="78"/>
      <c r="BL268" s="78"/>
      <c r="BN268" s="78"/>
      <c r="BO268" s="78"/>
      <c r="BP268" s="78"/>
      <c r="BQ268" s="78"/>
      <c r="BR268" s="78"/>
      <c r="BS268" s="78"/>
      <c r="BT268" s="78"/>
    </row>
    <row r="269" spans="19:72" ht="10.5" customHeight="1" hidden="1" thickTop="1">
      <c r="S269" s="80"/>
      <c r="T269" s="80"/>
      <c r="W269" s="488"/>
      <c r="X269" s="488"/>
      <c r="Y269" s="488"/>
      <c r="Z269" s="488"/>
      <c r="AA269" s="488"/>
      <c r="AB269" s="488"/>
      <c r="AC269" s="67"/>
      <c r="AD269" s="447"/>
      <c r="AE269" s="447"/>
      <c r="AF269" s="447"/>
      <c r="AG269" s="447"/>
      <c r="AH269" s="447"/>
      <c r="AI269" s="447"/>
      <c r="BG269" s="78"/>
      <c r="BH269" s="78"/>
      <c r="BI269" s="78"/>
      <c r="BJ269" s="78"/>
      <c r="BK269" s="78"/>
      <c r="BL269" s="78"/>
      <c r="BN269" s="78"/>
      <c r="BO269" s="78"/>
      <c r="BP269" s="78"/>
      <c r="BQ269" s="78"/>
      <c r="BR269" s="78"/>
      <c r="BS269" s="78"/>
      <c r="BT269" s="78"/>
    </row>
    <row r="270" spans="3:74" ht="18" customHeight="1" thickBot="1">
      <c r="C270" s="454" t="s">
        <v>361</v>
      </c>
      <c r="D270" s="454"/>
      <c r="E270" s="454"/>
      <c r="F270" s="454"/>
      <c r="G270" s="454"/>
      <c r="H270" s="454"/>
      <c r="I270" s="454"/>
      <c r="J270" s="454"/>
      <c r="K270" s="454"/>
      <c r="L270" s="454"/>
      <c r="M270" s="454"/>
      <c r="N270" s="454"/>
      <c r="O270" s="454"/>
      <c r="P270" s="454"/>
      <c r="Q270" s="454"/>
      <c r="R270" s="454"/>
      <c r="S270" s="454"/>
      <c r="T270" s="59"/>
      <c r="W270" s="567">
        <f>SUBTOTAL(9,W266:AB269)</f>
        <v>10124001861</v>
      </c>
      <c r="X270" s="567"/>
      <c r="Y270" s="567"/>
      <c r="Z270" s="567"/>
      <c r="AA270" s="567"/>
      <c r="AB270" s="567"/>
      <c r="AC270" s="67"/>
      <c r="AD270" s="567">
        <f>SUBTOTAL(9,AD266:AI269)</f>
        <v>11780847561</v>
      </c>
      <c r="AE270" s="567"/>
      <c r="AF270" s="567"/>
      <c r="AG270" s="567"/>
      <c r="AH270" s="567"/>
      <c r="AI270" s="567"/>
      <c r="AM270" s="59" t="s">
        <v>362</v>
      </c>
      <c r="AN270" s="59"/>
      <c r="AO270" s="59"/>
      <c r="AP270" s="59"/>
      <c r="AQ270" s="59"/>
      <c r="AR270" s="59"/>
      <c r="AS270" s="59"/>
      <c r="AT270" s="59"/>
      <c r="AU270" s="59"/>
      <c r="AV270" s="59"/>
      <c r="AW270" s="59"/>
      <c r="AX270" s="59"/>
      <c r="AY270" s="59"/>
      <c r="AZ270" s="59"/>
      <c r="BA270" s="59"/>
      <c r="BB270" s="59"/>
      <c r="BC270" s="59"/>
      <c r="BD270" s="59"/>
      <c r="BG270" s="489">
        <f>SUBTOTAL(9,BG266:BL267)</f>
        <v>0</v>
      </c>
      <c r="BH270" s="489"/>
      <c r="BI270" s="489"/>
      <c r="BJ270" s="489"/>
      <c r="BK270" s="489"/>
      <c r="BL270" s="489"/>
      <c r="BN270" s="489">
        <f>SUBTOTAL(9,BN266:BS267)</f>
        <v>0</v>
      </c>
      <c r="BO270" s="489"/>
      <c r="BP270" s="489"/>
      <c r="BQ270" s="489"/>
      <c r="BR270" s="489"/>
      <c r="BS270" s="489"/>
      <c r="BT270" s="81"/>
      <c r="BU270" s="357">
        <f>'[4]lien ket'!F101</f>
        <v>10567395709</v>
      </c>
      <c r="BV270" s="358">
        <f>'[4]lien ket'!J101</f>
        <v>11780847561</v>
      </c>
    </row>
    <row r="271" spans="3:74" ht="11.25" customHeight="1" thickTop="1">
      <c r="C271" s="62"/>
      <c r="D271" s="62"/>
      <c r="E271" s="62"/>
      <c r="F271" s="62"/>
      <c r="G271" s="62"/>
      <c r="H271" s="62"/>
      <c r="I271" s="62"/>
      <c r="J271" s="62"/>
      <c r="K271" s="62"/>
      <c r="L271" s="62"/>
      <c r="M271" s="62"/>
      <c r="N271" s="62"/>
      <c r="O271" s="62"/>
      <c r="P271" s="62"/>
      <c r="Q271" s="62"/>
      <c r="R271" s="62"/>
      <c r="S271" s="62"/>
      <c r="T271" s="59"/>
      <c r="W271" s="189"/>
      <c r="X271" s="189"/>
      <c r="Y271" s="189"/>
      <c r="Z271" s="189"/>
      <c r="AA271" s="189"/>
      <c r="AB271" s="189"/>
      <c r="AC271" s="67"/>
      <c r="AD271" s="189"/>
      <c r="AE271" s="189"/>
      <c r="AF271" s="189"/>
      <c r="AG271" s="189"/>
      <c r="AH271" s="189"/>
      <c r="AI271" s="189"/>
      <c r="AM271" s="59"/>
      <c r="AN271" s="59"/>
      <c r="AO271" s="59"/>
      <c r="AP271" s="59"/>
      <c r="AQ271" s="59"/>
      <c r="AR271" s="59"/>
      <c r="AS271" s="59"/>
      <c r="AT271" s="59"/>
      <c r="AU271" s="59"/>
      <c r="AV271" s="59"/>
      <c r="AW271" s="59"/>
      <c r="AX271" s="59"/>
      <c r="AY271" s="59"/>
      <c r="AZ271" s="59"/>
      <c r="BA271" s="59"/>
      <c r="BB271" s="59"/>
      <c r="BC271" s="59"/>
      <c r="BD271" s="59"/>
      <c r="BG271" s="81"/>
      <c r="BH271" s="81"/>
      <c r="BI271" s="81"/>
      <c r="BJ271" s="81"/>
      <c r="BK271" s="81"/>
      <c r="BL271" s="81"/>
      <c r="BN271" s="81"/>
      <c r="BO271" s="81"/>
      <c r="BP271" s="81"/>
      <c r="BQ271" s="81"/>
      <c r="BR271" s="81"/>
      <c r="BS271" s="81"/>
      <c r="BT271" s="81"/>
      <c r="BV271" s="358"/>
    </row>
    <row r="272" spans="1:72" ht="18.75" customHeight="1">
      <c r="A272" s="62">
        <v>12</v>
      </c>
      <c r="B272" s="59" t="s">
        <v>348</v>
      </c>
      <c r="C272" s="96" t="s">
        <v>755</v>
      </c>
      <c r="D272" s="92"/>
      <c r="E272" s="92"/>
      <c r="F272" s="92"/>
      <c r="G272" s="92"/>
      <c r="H272" s="92"/>
      <c r="I272" s="92"/>
      <c r="J272" s="92"/>
      <c r="K272" s="92"/>
      <c r="L272" s="92"/>
      <c r="M272" s="92"/>
      <c r="N272" s="92"/>
      <c r="O272" s="92"/>
      <c r="P272" s="92"/>
      <c r="Q272" s="92"/>
      <c r="R272" s="92"/>
      <c r="S272" s="93"/>
      <c r="T272" s="93"/>
      <c r="U272" s="92"/>
      <c r="V272" s="92"/>
      <c r="W272" s="470" t="str">
        <f>W265</f>
        <v>30/09/2013</v>
      </c>
      <c r="X272" s="470"/>
      <c r="Y272" s="470"/>
      <c r="Z272" s="470"/>
      <c r="AA272" s="470"/>
      <c r="AB272" s="470"/>
      <c r="AD272" s="470" t="str">
        <f>AD265</f>
        <v>01/01/2013</v>
      </c>
      <c r="AE272" s="470"/>
      <c r="AF272" s="470"/>
      <c r="AG272" s="470"/>
      <c r="AH272" s="470"/>
      <c r="AI272" s="470"/>
      <c r="AK272" s="59">
        <v>14</v>
      </c>
      <c r="AL272" s="59" t="s">
        <v>348</v>
      </c>
      <c r="AM272" s="96" t="s">
        <v>494</v>
      </c>
      <c r="AN272" s="92"/>
      <c r="AO272" s="92"/>
      <c r="AP272" s="92"/>
      <c r="AQ272" s="92"/>
      <c r="AR272" s="92"/>
      <c r="AS272" s="92"/>
      <c r="AT272" s="92"/>
      <c r="AU272" s="92"/>
      <c r="AV272" s="92"/>
      <c r="AW272" s="92"/>
      <c r="AX272" s="92"/>
      <c r="AY272" s="92"/>
      <c r="AZ272" s="92"/>
      <c r="BA272" s="92"/>
      <c r="BB272" s="92"/>
      <c r="BC272" s="92"/>
      <c r="BD272" s="92"/>
      <c r="BE272" s="92"/>
      <c r="BF272" s="92"/>
      <c r="BG272" s="92"/>
      <c r="BH272" s="92"/>
      <c r="BI272" s="92"/>
      <c r="BJ272" s="92"/>
      <c r="BK272" s="92"/>
      <c r="BL272" s="92"/>
      <c r="BN272" s="77"/>
      <c r="BO272" s="77"/>
      <c r="BP272" s="77"/>
      <c r="BQ272" s="77"/>
      <c r="BR272" s="77"/>
      <c r="BS272" s="77"/>
      <c r="BT272" s="77"/>
    </row>
    <row r="273" spans="3:72" ht="18" customHeight="1">
      <c r="C273" s="66" t="s">
        <v>815</v>
      </c>
      <c r="S273" s="80"/>
      <c r="T273" s="80"/>
      <c r="W273" s="488"/>
      <c r="X273" s="488"/>
      <c r="Y273" s="488"/>
      <c r="Z273" s="488"/>
      <c r="AA273" s="488"/>
      <c r="AB273" s="488"/>
      <c r="AC273" s="67"/>
      <c r="AD273" s="488"/>
      <c r="AE273" s="488"/>
      <c r="AF273" s="488"/>
      <c r="AG273" s="488"/>
      <c r="AH273" s="488"/>
      <c r="AI273" s="488"/>
      <c r="AM273" s="66" t="s">
        <v>495</v>
      </c>
      <c r="BG273" s="469"/>
      <c r="BH273" s="469"/>
      <c r="BI273" s="469"/>
      <c r="BJ273" s="469"/>
      <c r="BK273" s="469"/>
      <c r="BL273" s="469"/>
      <c r="BN273" s="469"/>
      <c r="BO273" s="469"/>
      <c r="BP273" s="469"/>
      <c r="BQ273" s="469"/>
      <c r="BR273" s="469"/>
      <c r="BS273" s="469"/>
      <c r="BT273" s="78"/>
    </row>
    <row r="274" spans="3:72" ht="18" customHeight="1">
      <c r="C274" s="66" t="s">
        <v>816</v>
      </c>
      <c r="S274" s="80"/>
      <c r="T274" s="80"/>
      <c r="W274" s="488">
        <v>363309032</v>
      </c>
      <c r="X274" s="488"/>
      <c r="Y274" s="488"/>
      <c r="Z274" s="488"/>
      <c r="AA274" s="488"/>
      <c r="AB274" s="488"/>
      <c r="AC274" s="67"/>
      <c r="AD274" s="488">
        <v>485771180</v>
      </c>
      <c r="AE274" s="488"/>
      <c r="AF274" s="488"/>
      <c r="AG274" s="488"/>
      <c r="AH274" s="488"/>
      <c r="AI274" s="488"/>
      <c r="BG274" s="78"/>
      <c r="BH274" s="78"/>
      <c r="BI274" s="78"/>
      <c r="BJ274" s="78"/>
      <c r="BK274" s="78"/>
      <c r="BL274" s="78"/>
      <c r="BN274" s="78"/>
      <c r="BO274" s="78"/>
      <c r="BP274" s="78"/>
      <c r="BQ274" s="78"/>
      <c r="BR274" s="78"/>
      <c r="BS274" s="78"/>
      <c r="BT274" s="78"/>
    </row>
    <row r="275" spans="19:72" ht="11.25" customHeight="1" hidden="1">
      <c r="S275" s="80"/>
      <c r="T275" s="80"/>
      <c r="W275" s="488"/>
      <c r="X275" s="488"/>
      <c r="Y275" s="488"/>
      <c r="Z275" s="488"/>
      <c r="AA275" s="488"/>
      <c r="AB275" s="488"/>
      <c r="AC275" s="67"/>
      <c r="AD275" s="447"/>
      <c r="AE275" s="447"/>
      <c r="AF275" s="447"/>
      <c r="AG275" s="447"/>
      <c r="AH275" s="447"/>
      <c r="AI275" s="447"/>
      <c r="BG275" s="78"/>
      <c r="BH275" s="78"/>
      <c r="BI275" s="78"/>
      <c r="BJ275" s="78"/>
      <c r="BK275" s="78"/>
      <c r="BL275" s="78"/>
      <c r="BN275" s="78"/>
      <c r="BO275" s="78"/>
      <c r="BP275" s="78"/>
      <c r="BQ275" s="78"/>
      <c r="BR275" s="78"/>
      <c r="BS275" s="78"/>
      <c r="BT275" s="78"/>
    </row>
    <row r="276" spans="3:74" ht="19.5" customHeight="1" thickBot="1">
      <c r="C276" s="454" t="s">
        <v>361</v>
      </c>
      <c r="D276" s="454"/>
      <c r="E276" s="454"/>
      <c r="F276" s="454"/>
      <c r="G276" s="454"/>
      <c r="H276" s="454"/>
      <c r="I276" s="454"/>
      <c r="J276" s="454"/>
      <c r="K276" s="454"/>
      <c r="L276" s="454"/>
      <c r="M276" s="454"/>
      <c r="N276" s="454"/>
      <c r="O276" s="454"/>
      <c r="P276" s="454"/>
      <c r="Q276" s="454"/>
      <c r="R276" s="454"/>
      <c r="S276" s="454"/>
      <c r="T276" s="59"/>
      <c r="W276" s="567">
        <f>SUBTOTAL(9,W273:AB275)</f>
        <v>363309032</v>
      </c>
      <c r="X276" s="567"/>
      <c r="Y276" s="567"/>
      <c r="Z276" s="567"/>
      <c r="AA276" s="567"/>
      <c r="AB276" s="567"/>
      <c r="AC276" s="67"/>
      <c r="AD276" s="567">
        <f>SUBTOTAL(9,AD273:AI275)</f>
        <v>485771180</v>
      </c>
      <c r="AE276" s="567"/>
      <c r="AF276" s="567"/>
      <c r="AG276" s="567"/>
      <c r="AH276" s="567"/>
      <c r="AI276" s="567"/>
      <c r="AM276" s="59" t="s">
        <v>362</v>
      </c>
      <c r="AN276" s="59"/>
      <c r="AO276" s="59"/>
      <c r="AP276" s="59"/>
      <c r="AQ276" s="59"/>
      <c r="AR276" s="59"/>
      <c r="AS276" s="59"/>
      <c r="AT276" s="59"/>
      <c r="AU276" s="59"/>
      <c r="AV276" s="59"/>
      <c r="AW276" s="59"/>
      <c r="AX276" s="59"/>
      <c r="AY276" s="59"/>
      <c r="AZ276" s="59"/>
      <c r="BA276" s="59"/>
      <c r="BB276" s="59"/>
      <c r="BC276" s="59"/>
      <c r="BD276" s="59"/>
      <c r="BG276" s="489">
        <f>SUBTOTAL(9,BG273:BL273)</f>
        <v>0</v>
      </c>
      <c r="BH276" s="489"/>
      <c r="BI276" s="489"/>
      <c r="BJ276" s="489"/>
      <c r="BK276" s="489"/>
      <c r="BL276" s="489"/>
      <c r="BN276" s="489">
        <f>SUBTOTAL(9,BN273:BS273)</f>
        <v>0</v>
      </c>
      <c r="BO276" s="489"/>
      <c r="BP276" s="489"/>
      <c r="BQ276" s="489"/>
      <c r="BR276" s="489"/>
      <c r="BS276" s="489"/>
      <c r="BT276" s="81"/>
      <c r="BU276" s="357">
        <f>'[4]lien ket'!C51</f>
        <v>235671044</v>
      </c>
      <c r="BV276" s="358">
        <f>'[4]lien ket'!J107</f>
        <v>0</v>
      </c>
    </row>
    <row r="277" spans="1:73" ht="19.5" customHeight="1" thickTop="1">
      <c r="A277" s="62">
        <v>13</v>
      </c>
      <c r="B277" s="59" t="s">
        <v>348</v>
      </c>
      <c r="C277" s="96" t="s">
        <v>496</v>
      </c>
      <c r="D277" s="92"/>
      <c r="E277" s="92"/>
      <c r="F277" s="92"/>
      <c r="G277" s="92"/>
      <c r="H277" s="92"/>
      <c r="I277" s="92"/>
      <c r="J277" s="92"/>
      <c r="K277" s="92"/>
      <c r="L277" s="92"/>
      <c r="M277" s="92"/>
      <c r="N277" s="92"/>
      <c r="O277" s="92"/>
      <c r="P277" s="92"/>
      <c r="Q277" s="92"/>
      <c r="R277" s="92"/>
      <c r="U277" s="92"/>
      <c r="V277" s="92"/>
      <c r="W277" s="470" t="str">
        <f>W265</f>
        <v>30/09/2013</v>
      </c>
      <c r="X277" s="470"/>
      <c r="Y277" s="470"/>
      <c r="Z277" s="470"/>
      <c r="AA277" s="470"/>
      <c r="AB277" s="470"/>
      <c r="AD277" s="470" t="str">
        <f>AD265</f>
        <v>01/01/2013</v>
      </c>
      <c r="AE277" s="470"/>
      <c r="AF277" s="470"/>
      <c r="AG277" s="470"/>
      <c r="AH277" s="470"/>
      <c r="AI277" s="470"/>
      <c r="AK277" s="59">
        <v>15</v>
      </c>
      <c r="AL277" s="59" t="s">
        <v>348</v>
      </c>
      <c r="AM277" s="96" t="s">
        <v>497</v>
      </c>
      <c r="AN277" s="92"/>
      <c r="AO277" s="92"/>
      <c r="AP277" s="92"/>
      <c r="AQ277" s="92"/>
      <c r="AR277" s="92"/>
      <c r="AS277" s="92"/>
      <c r="AT277" s="92"/>
      <c r="AU277" s="92"/>
      <c r="AV277" s="92"/>
      <c r="AW277" s="92"/>
      <c r="AX277" s="92"/>
      <c r="AY277" s="92"/>
      <c r="AZ277" s="92"/>
      <c r="BA277" s="92"/>
      <c r="BB277" s="92"/>
      <c r="BC277" s="92"/>
      <c r="BD277" s="92"/>
      <c r="BE277" s="92"/>
      <c r="BF277" s="92"/>
      <c r="BG277" s="92"/>
      <c r="BH277" s="92"/>
      <c r="BI277" s="92"/>
      <c r="BJ277" s="92"/>
      <c r="BK277" s="92"/>
      <c r="BL277" s="92"/>
      <c r="BN277" s="77"/>
      <c r="BO277" s="77"/>
      <c r="BP277" s="77"/>
      <c r="BQ277" s="77"/>
      <c r="BR277" s="77"/>
      <c r="BS277" s="77"/>
      <c r="BT277" s="77"/>
      <c r="BU277" s="357">
        <f>BU270-W270</f>
        <v>443393848</v>
      </c>
    </row>
    <row r="278" spans="3:72" ht="19.5" customHeight="1">
      <c r="C278" s="92"/>
      <c r="D278" s="92"/>
      <c r="E278" s="92"/>
      <c r="F278" s="92"/>
      <c r="G278" s="92"/>
      <c r="H278" s="92"/>
      <c r="I278" s="92"/>
      <c r="J278" s="92"/>
      <c r="K278" s="92"/>
      <c r="L278" s="92"/>
      <c r="M278" s="92"/>
      <c r="N278" s="92"/>
      <c r="O278" s="92"/>
      <c r="P278" s="92"/>
      <c r="Q278" s="92"/>
      <c r="R278" s="92"/>
      <c r="S278" s="65"/>
      <c r="T278" s="65"/>
      <c r="U278" s="92"/>
      <c r="V278" s="92"/>
      <c r="W278" s="472" t="s">
        <v>354</v>
      </c>
      <c r="X278" s="490"/>
      <c r="Y278" s="490"/>
      <c r="Z278" s="490"/>
      <c r="AA278" s="490"/>
      <c r="AB278" s="490"/>
      <c r="AC278" s="67"/>
      <c r="AD278" s="472" t="s">
        <v>354</v>
      </c>
      <c r="AE278" s="490"/>
      <c r="AF278" s="490"/>
      <c r="AG278" s="490"/>
      <c r="AH278" s="490"/>
      <c r="AI278" s="490"/>
      <c r="AM278" s="92"/>
      <c r="AN278" s="92"/>
      <c r="AO278" s="92"/>
      <c r="AP278" s="92"/>
      <c r="AQ278" s="92"/>
      <c r="AR278" s="92"/>
      <c r="AS278" s="92"/>
      <c r="AT278" s="92"/>
      <c r="AU278" s="92"/>
      <c r="AV278" s="92"/>
      <c r="AW278" s="92"/>
      <c r="AX278" s="92"/>
      <c r="AY278" s="92"/>
      <c r="AZ278" s="92"/>
      <c r="BA278" s="92"/>
      <c r="BB278" s="92"/>
      <c r="BC278" s="92"/>
      <c r="BD278" s="92"/>
      <c r="BE278" s="92"/>
      <c r="BF278" s="92"/>
      <c r="BG278" s="74"/>
      <c r="BH278" s="74"/>
      <c r="BI278" s="74"/>
      <c r="BJ278" s="74"/>
      <c r="BK278" s="74"/>
      <c r="BL278" s="74"/>
      <c r="BN278" s="74"/>
      <c r="BO278" s="74"/>
      <c r="BP278" s="74"/>
      <c r="BQ278" s="74"/>
      <c r="BR278" s="74"/>
      <c r="BS278" s="74"/>
      <c r="BT278" s="74"/>
    </row>
    <row r="279" spans="1:94" s="143" customFormat="1" ht="19.5" customHeight="1">
      <c r="A279" s="59"/>
      <c r="B279" s="59"/>
      <c r="C279" s="59" t="s">
        <v>817</v>
      </c>
      <c r="D279" s="59"/>
      <c r="E279" s="59"/>
      <c r="F279" s="59"/>
      <c r="G279" s="59"/>
      <c r="H279" s="59"/>
      <c r="I279" s="59"/>
      <c r="J279" s="59"/>
      <c r="K279" s="59"/>
      <c r="L279" s="59"/>
      <c r="M279" s="59"/>
      <c r="N279" s="59"/>
      <c r="O279" s="59"/>
      <c r="P279" s="59"/>
      <c r="Q279" s="59"/>
      <c r="R279" s="59"/>
      <c r="S279" s="449"/>
      <c r="T279" s="449"/>
      <c r="U279" s="64"/>
      <c r="V279" s="64"/>
      <c r="W279" s="568">
        <f>SUM(W280:AB286)</f>
        <v>108038605557</v>
      </c>
      <c r="X279" s="568"/>
      <c r="Y279" s="568"/>
      <c r="Z279" s="568"/>
      <c r="AA279" s="568"/>
      <c r="AB279" s="568"/>
      <c r="AC279" s="151"/>
      <c r="AD279" s="568">
        <f>SUM(AD280:AI286)</f>
        <v>219451221000</v>
      </c>
      <c r="AE279" s="568"/>
      <c r="AF279" s="568"/>
      <c r="AG279" s="568"/>
      <c r="AH279" s="568"/>
      <c r="AI279" s="568"/>
      <c r="AK279" s="59"/>
      <c r="AL279" s="59"/>
      <c r="AM279" s="59" t="s">
        <v>894</v>
      </c>
      <c r="AN279" s="59"/>
      <c r="AO279" s="59"/>
      <c r="AP279" s="59"/>
      <c r="AQ279" s="59"/>
      <c r="AR279" s="59"/>
      <c r="AS279" s="59"/>
      <c r="AT279" s="59"/>
      <c r="AU279" s="59"/>
      <c r="AV279" s="59"/>
      <c r="AW279" s="59"/>
      <c r="AX279" s="59"/>
      <c r="AY279" s="59"/>
      <c r="AZ279" s="59"/>
      <c r="BA279" s="59"/>
      <c r="BB279" s="59"/>
      <c r="BC279" s="59"/>
      <c r="BD279" s="59"/>
      <c r="BE279" s="64"/>
      <c r="BF279" s="64"/>
      <c r="BG279" s="491"/>
      <c r="BH279" s="491"/>
      <c r="BI279" s="491"/>
      <c r="BJ279" s="491"/>
      <c r="BK279" s="491"/>
      <c r="BL279" s="491"/>
      <c r="BM279" s="64"/>
      <c r="BN279" s="491"/>
      <c r="BO279" s="491"/>
      <c r="BP279" s="491"/>
      <c r="BQ279" s="491"/>
      <c r="BR279" s="491"/>
      <c r="BS279" s="491"/>
      <c r="BT279" s="81"/>
      <c r="BU279" s="357"/>
      <c r="BV279" s="363"/>
      <c r="BW279" s="146"/>
      <c r="BX279" s="147"/>
      <c r="BY279" s="147"/>
      <c r="BZ279" s="147"/>
      <c r="CA279" s="147"/>
      <c r="CB279" s="147"/>
      <c r="CC279" s="147"/>
      <c r="CD279" s="147"/>
      <c r="CE279" s="147"/>
      <c r="CF279" s="147"/>
      <c r="CG279" s="147"/>
      <c r="CH279" s="147"/>
      <c r="CI279" s="147"/>
      <c r="CJ279" s="147"/>
      <c r="CK279" s="147"/>
      <c r="CL279" s="147"/>
      <c r="CM279" s="147"/>
      <c r="CN279" s="147"/>
      <c r="CO279" s="147"/>
      <c r="CP279" s="147"/>
    </row>
    <row r="280" spans="1:72" ht="19.5" customHeight="1">
      <c r="A280" s="75"/>
      <c r="B280" s="75"/>
      <c r="C280" s="75" t="s">
        <v>818</v>
      </c>
      <c r="D280" s="75"/>
      <c r="E280" s="75"/>
      <c r="F280" s="75"/>
      <c r="G280" s="75"/>
      <c r="H280" s="75"/>
      <c r="I280" s="75"/>
      <c r="J280" s="75"/>
      <c r="K280" s="75"/>
      <c r="L280" s="75"/>
      <c r="M280" s="75"/>
      <c r="N280" s="75"/>
      <c r="O280" s="75"/>
      <c r="P280" s="75"/>
      <c r="Q280" s="75"/>
      <c r="R280" s="75"/>
      <c r="S280" s="88"/>
      <c r="T280" s="88"/>
      <c r="W280" s="452">
        <v>30940228246</v>
      </c>
      <c r="X280" s="452"/>
      <c r="Y280" s="452"/>
      <c r="Z280" s="452"/>
      <c r="AA280" s="452"/>
      <c r="AB280" s="452"/>
      <c r="AC280" s="196"/>
      <c r="AD280" s="452">
        <f>63986965988</f>
        <v>63986965988</v>
      </c>
      <c r="AE280" s="452"/>
      <c r="AF280" s="452"/>
      <c r="AG280" s="452"/>
      <c r="AH280" s="452"/>
      <c r="AI280" s="452"/>
      <c r="AK280" s="75"/>
      <c r="AL280" s="75"/>
      <c r="AM280" s="75"/>
      <c r="AN280" s="75"/>
      <c r="AO280" s="75"/>
      <c r="AP280" s="75"/>
      <c r="AQ280" s="75"/>
      <c r="AR280" s="75"/>
      <c r="AS280" s="75"/>
      <c r="AT280" s="75"/>
      <c r="AU280" s="75"/>
      <c r="AV280" s="75"/>
      <c r="AW280" s="75"/>
      <c r="AX280" s="75"/>
      <c r="AY280" s="75"/>
      <c r="AZ280" s="75"/>
      <c r="BA280" s="75"/>
      <c r="BB280" s="75"/>
      <c r="BC280" s="75"/>
      <c r="BD280" s="75"/>
      <c r="BG280" s="77"/>
      <c r="BH280" s="77"/>
      <c r="BI280" s="77"/>
      <c r="BJ280" s="77"/>
      <c r="BK280" s="77"/>
      <c r="BL280" s="77"/>
      <c r="BN280" s="77"/>
      <c r="BO280" s="77"/>
      <c r="BP280" s="77"/>
      <c r="BQ280" s="77"/>
      <c r="BR280" s="77"/>
      <c r="BS280" s="77"/>
      <c r="BT280" s="77"/>
    </row>
    <row r="281" spans="1:72" ht="19.5" customHeight="1">
      <c r="A281" s="75"/>
      <c r="B281" s="75"/>
      <c r="C281" s="75" t="s">
        <v>819</v>
      </c>
      <c r="D281" s="75"/>
      <c r="E281" s="75"/>
      <c r="F281" s="75"/>
      <c r="G281" s="75"/>
      <c r="H281" s="75"/>
      <c r="I281" s="75"/>
      <c r="J281" s="75"/>
      <c r="K281" s="75"/>
      <c r="L281" s="75"/>
      <c r="M281" s="75"/>
      <c r="N281" s="75"/>
      <c r="O281" s="75"/>
      <c r="P281" s="75"/>
      <c r="Q281" s="75"/>
      <c r="R281" s="75"/>
      <c r="S281" s="88"/>
      <c r="T281" s="88"/>
      <c r="W281" s="452"/>
      <c r="X281" s="452"/>
      <c r="Y281" s="452"/>
      <c r="Z281" s="452"/>
      <c r="AA281" s="452"/>
      <c r="AB281" s="452"/>
      <c r="AC281" s="196"/>
      <c r="AD281" s="452"/>
      <c r="AE281" s="452"/>
      <c r="AF281" s="452"/>
      <c r="AG281" s="452"/>
      <c r="AH281" s="452"/>
      <c r="AI281" s="452"/>
      <c r="AK281" s="75"/>
      <c r="AL281" s="75"/>
      <c r="AM281" s="75"/>
      <c r="AN281" s="75"/>
      <c r="AO281" s="75"/>
      <c r="AP281" s="75"/>
      <c r="AQ281" s="75"/>
      <c r="AR281" s="75"/>
      <c r="AS281" s="75"/>
      <c r="AT281" s="75"/>
      <c r="AU281" s="75"/>
      <c r="AV281" s="75"/>
      <c r="AW281" s="75"/>
      <c r="AX281" s="75"/>
      <c r="AY281" s="75"/>
      <c r="AZ281" s="75"/>
      <c r="BA281" s="75"/>
      <c r="BB281" s="75"/>
      <c r="BC281" s="75"/>
      <c r="BD281" s="75"/>
      <c r="BG281" s="77"/>
      <c r="BH281" s="77"/>
      <c r="BI281" s="77"/>
      <c r="BJ281" s="77"/>
      <c r="BK281" s="77"/>
      <c r="BL281" s="77"/>
      <c r="BN281" s="77"/>
      <c r="BO281" s="77"/>
      <c r="BP281" s="77"/>
      <c r="BQ281" s="77"/>
      <c r="BR281" s="77"/>
      <c r="BS281" s="77"/>
      <c r="BT281" s="77"/>
    </row>
    <row r="282" spans="1:72" ht="19.5" customHeight="1">
      <c r="A282" s="75"/>
      <c r="B282" s="75"/>
      <c r="C282" s="75" t="s">
        <v>820</v>
      </c>
      <c r="D282" s="75"/>
      <c r="E282" s="75"/>
      <c r="F282" s="75"/>
      <c r="G282" s="75"/>
      <c r="H282" s="75"/>
      <c r="I282" s="75"/>
      <c r="J282" s="75"/>
      <c r="K282" s="75"/>
      <c r="L282" s="75"/>
      <c r="M282" s="75"/>
      <c r="N282" s="75"/>
      <c r="O282" s="75"/>
      <c r="P282" s="75"/>
      <c r="Q282" s="75"/>
      <c r="R282" s="75"/>
      <c r="S282" s="88"/>
      <c r="T282" s="88"/>
      <c r="W282" s="452">
        <v>20416333677</v>
      </c>
      <c r="X282" s="452"/>
      <c r="Y282" s="452"/>
      <c r="Z282" s="452"/>
      <c r="AA282" s="452"/>
      <c r="AB282" s="452"/>
      <c r="AC282" s="196"/>
      <c r="AD282" s="452">
        <f>31301579433</f>
        <v>31301579433</v>
      </c>
      <c r="AE282" s="452"/>
      <c r="AF282" s="452"/>
      <c r="AG282" s="452"/>
      <c r="AH282" s="452"/>
      <c r="AI282" s="452"/>
      <c r="AK282" s="75"/>
      <c r="AL282" s="75"/>
      <c r="AM282" s="75"/>
      <c r="AN282" s="75"/>
      <c r="AO282" s="75"/>
      <c r="AP282" s="75"/>
      <c r="AQ282" s="75"/>
      <c r="AR282" s="75"/>
      <c r="AS282" s="75"/>
      <c r="AT282" s="75"/>
      <c r="AU282" s="75"/>
      <c r="AV282" s="75"/>
      <c r="AW282" s="75"/>
      <c r="AX282" s="75"/>
      <c r="AY282" s="75"/>
      <c r="AZ282" s="75"/>
      <c r="BA282" s="75"/>
      <c r="BB282" s="75"/>
      <c r="BC282" s="75"/>
      <c r="BD282" s="75"/>
      <c r="BG282" s="77"/>
      <c r="BH282" s="77"/>
      <c r="BI282" s="77"/>
      <c r="BJ282" s="77"/>
      <c r="BK282" s="77"/>
      <c r="BL282" s="77"/>
      <c r="BN282" s="77"/>
      <c r="BO282" s="77"/>
      <c r="BP282" s="77"/>
      <c r="BQ282" s="77"/>
      <c r="BR282" s="77"/>
      <c r="BS282" s="77"/>
      <c r="BT282" s="77"/>
    </row>
    <row r="283" spans="1:72" ht="19.5" customHeight="1">
      <c r="A283" s="75"/>
      <c r="B283" s="75"/>
      <c r="C283" s="75" t="s">
        <v>821</v>
      </c>
      <c r="D283" s="75"/>
      <c r="E283" s="75"/>
      <c r="F283" s="75"/>
      <c r="G283" s="75"/>
      <c r="H283" s="75"/>
      <c r="I283" s="75"/>
      <c r="J283" s="75"/>
      <c r="K283" s="75"/>
      <c r="L283" s="75"/>
      <c r="M283" s="75"/>
      <c r="N283" s="75"/>
      <c r="O283" s="75"/>
      <c r="P283" s="75"/>
      <c r="Q283" s="75"/>
      <c r="R283" s="75"/>
      <c r="S283" s="88"/>
      <c r="T283" s="88"/>
      <c r="W283" s="452"/>
      <c r="X283" s="452"/>
      <c r="Y283" s="452"/>
      <c r="Z283" s="452"/>
      <c r="AA283" s="452"/>
      <c r="AB283" s="452"/>
      <c r="AC283" s="196"/>
      <c r="AD283" s="452"/>
      <c r="AE283" s="452"/>
      <c r="AF283" s="452"/>
      <c r="AG283" s="452"/>
      <c r="AH283" s="452"/>
      <c r="AI283" s="452"/>
      <c r="AK283" s="75"/>
      <c r="AL283" s="75"/>
      <c r="AM283" s="75"/>
      <c r="AN283" s="75"/>
      <c r="AO283" s="75"/>
      <c r="AP283" s="75"/>
      <c r="AQ283" s="75"/>
      <c r="AR283" s="75"/>
      <c r="AS283" s="75"/>
      <c r="AT283" s="75"/>
      <c r="AU283" s="75"/>
      <c r="AV283" s="75"/>
      <c r="AW283" s="75"/>
      <c r="AX283" s="75"/>
      <c r="AY283" s="75"/>
      <c r="AZ283" s="75"/>
      <c r="BA283" s="75"/>
      <c r="BB283" s="75"/>
      <c r="BC283" s="75"/>
      <c r="BD283" s="75"/>
      <c r="BG283" s="77"/>
      <c r="BH283" s="77"/>
      <c r="BI283" s="77"/>
      <c r="BJ283" s="77"/>
      <c r="BK283" s="77"/>
      <c r="BL283" s="77"/>
      <c r="BN283" s="77"/>
      <c r="BO283" s="77"/>
      <c r="BP283" s="77"/>
      <c r="BQ283" s="77"/>
      <c r="BR283" s="77"/>
      <c r="BS283" s="77"/>
      <c r="BT283" s="77"/>
    </row>
    <row r="284" spans="1:72" ht="19.5" customHeight="1">
      <c r="A284" s="75"/>
      <c r="B284" s="75"/>
      <c r="C284" s="75" t="s">
        <v>822</v>
      </c>
      <c r="D284" s="75"/>
      <c r="E284" s="75"/>
      <c r="F284" s="75"/>
      <c r="G284" s="75"/>
      <c r="H284" s="75"/>
      <c r="I284" s="75"/>
      <c r="J284" s="75"/>
      <c r="K284" s="75"/>
      <c r="L284" s="75"/>
      <c r="M284" s="75"/>
      <c r="N284" s="75"/>
      <c r="O284" s="75"/>
      <c r="P284" s="75"/>
      <c r="Q284" s="75"/>
      <c r="R284" s="75"/>
      <c r="S284" s="88"/>
      <c r="T284" s="88"/>
      <c r="W284" s="452">
        <v>48028494325</v>
      </c>
      <c r="X284" s="452"/>
      <c r="Y284" s="452"/>
      <c r="Z284" s="452"/>
      <c r="AA284" s="452"/>
      <c r="AB284" s="452"/>
      <c r="AC284" s="196"/>
      <c r="AD284" s="452">
        <f>121832708877</f>
        <v>121832708877</v>
      </c>
      <c r="AE284" s="452"/>
      <c r="AF284" s="452"/>
      <c r="AG284" s="452"/>
      <c r="AH284" s="452"/>
      <c r="AI284" s="452"/>
      <c r="AK284" s="75"/>
      <c r="AL284" s="75"/>
      <c r="AM284" s="75"/>
      <c r="AN284" s="75"/>
      <c r="AO284" s="75"/>
      <c r="AP284" s="75"/>
      <c r="AQ284" s="75"/>
      <c r="AR284" s="75"/>
      <c r="AS284" s="75"/>
      <c r="AT284" s="75"/>
      <c r="AU284" s="75"/>
      <c r="AV284" s="75"/>
      <c r="AW284" s="75"/>
      <c r="AX284" s="75"/>
      <c r="AY284" s="75"/>
      <c r="AZ284" s="75"/>
      <c r="BA284" s="75"/>
      <c r="BB284" s="75"/>
      <c r="BC284" s="75"/>
      <c r="BD284" s="75"/>
      <c r="BG284" s="77"/>
      <c r="BH284" s="77"/>
      <c r="BI284" s="77"/>
      <c r="BJ284" s="77"/>
      <c r="BK284" s="77"/>
      <c r="BL284" s="77"/>
      <c r="BN284" s="77"/>
      <c r="BO284" s="77"/>
      <c r="BP284" s="77"/>
      <c r="BQ284" s="77"/>
      <c r="BR284" s="77"/>
      <c r="BS284" s="77"/>
      <c r="BT284" s="77"/>
    </row>
    <row r="285" spans="1:72" ht="19.5" customHeight="1">
      <c r="A285" s="75"/>
      <c r="B285" s="75"/>
      <c r="C285" s="75" t="s">
        <v>823</v>
      </c>
      <c r="D285" s="75"/>
      <c r="E285" s="75"/>
      <c r="F285" s="75"/>
      <c r="G285" s="75"/>
      <c r="H285" s="75"/>
      <c r="I285" s="75"/>
      <c r="J285" s="75"/>
      <c r="K285" s="75"/>
      <c r="L285" s="75"/>
      <c r="M285" s="75"/>
      <c r="N285" s="75"/>
      <c r="O285" s="75"/>
      <c r="P285" s="75"/>
      <c r="Q285" s="75"/>
      <c r="R285" s="75"/>
      <c r="S285" s="88"/>
      <c r="T285" s="88"/>
      <c r="W285" s="452"/>
      <c r="X285" s="452"/>
      <c r="Y285" s="452"/>
      <c r="Z285" s="452"/>
      <c r="AA285" s="452"/>
      <c r="AB285" s="452"/>
      <c r="AD285" s="452"/>
      <c r="AE285" s="452"/>
      <c r="AF285" s="452"/>
      <c r="AG285" s="452"/>
      <c r="AH285" s="452"/>
      <c r="AI285" s="452"/>
      <c r="AK285" s="75"/>
      <c r="AL285" s="75"/>
      <c r="AM285" s="75"/>
      <c r="AN285" s="75"/>
      <c r="AO285" s="75"/>
      <c r="AP285" s="75"/>
      <c r="AQ285" s="75"/>
      <c r="AR285" s="75"/>
      <c r="AS285" s="75"/>
      <c r="AT285" s="75"/>
      <c r="AU285" s="75"/>
      <c r="AV285" s="75"/>
      <c r="AW285" s="75"/>
      <c r="AX285" s="75"/>
      <c r="AY285" s="75"/>
      <c r="AZ285" s="75"/>
      <c r="BA285" s="75"/>
      <c r="BB285" s="75"/>
      <c r="BC285" s="75"/>
      <c r="BD285" s="75"/>
      <c r="BG285" s="77"/>
      <c r="BH285" s="77"/>
      <c r="BI285" s="77"/>
      <c r="BJ285" s="77"/>
      <c r="BK285" s="77"/>
      <c r="BL285" s="77"/>
      <c r="BN285" s="77"/>
      <c r="BO285" s="77"/>
      <c r="BP285" s="77"/>
      <c r="BQ285" s="77"/>
      <c r="BR285" s="77"/>
      <c r="BS285" s="77"/>
      <c r="BT285" s="77"/>
    </row>
    <row r="286" spans="1:72" ht="19.5" customHeight="1">
      <c r="A286" s="75"/>
      <c r="B286" s="75"/>
      <c r="C286" s="75" t="s">
        <v>824</v>
      </c>
      <c r="D286" s="75"/>
      <c r="E286" s="75"/>
      <c r="F286" s="75"/>
      <c r="G286" s="75"/>
      <c r="H286" s="75"/>
      <c r="I286" s="75"/>
      <c r="J286" s="75"/>
      <c r="K286" s="75"/>
      <c r="L286" s="75"/>
      <c r="M286" s="75"/>
      <c r="N286" s="75"/>
      <c r="O286" s="75"/>
      <c r="P286" s="75"/>
      <c r="Q286" s="75"/>
      <c r="R286" s="75"/>
      <c r="S286" s="88"/>
      <c r="T286" s="88"/>
      <c r="W286" s="452">
        <v>8653549309</v>
      </c>
      <c r="X286" s="452"/>
      <c r="Y286" s="452"/>
      <c r="Z286" s="452"/>
      <c r="AA286" s="452"/>
      <c r="AB286" s="452"/>
      <c r="AD286" s="452">
        <f>2329966702</f>
        <v>2329966702</v>
      </c>
      <c r="AE286" s="452"/>
      <c r="AF286" s="452"/>
      <c r="AG286" s="452"/>
      <c r="AH286" s="452"/>
      <c r="AI286" s="452"/>
      <c r="AK286" s="75"/>
      <c r="AL286" s="75"/>
      <c r="AM286" s="75"/>
      <c r="AN286" s="75"/>
      <c r="AO286" s="75"/>
      <c r="AP286" s="75"/>
      <c r="AQ286" s="75"/>
      <c r="AR286" s="75"/>
      <c r="AS286" s="75"/>
      <c r="AT286" s="75"/>
      <c r="AU286" s="75"/>
      <c r="AV286" s="75"/>
      <c r="AW286" s="75"/>
      <c r="AX286" s="75"/>
      <c r="AY286" s="75"/>
      <c r="AZ286" s="75"/>
      <c r="BA286" s="75"/>
      <c r="BB286" s="75"/>
      <c r="BC286" s="75"/>
      <c r="BD286" s="75"/>
      <c r="BG286" s="77"/>
      <c r="BH286" s="77"/>
      <c r="BI286" s="77"/>
      <c r="BJ286" s="77"/>
      <c r="BK286" s="77"/>
      <c r="BL286" s="77"/>
      <c r="BN286" s="77"/>
      <c r="BO286" s="77"/>
      <c r="BP286" s="77"/>
      <c r="BQ286" s="77"/>
      <c r="BR286" s="77"/>
      <c r="BS286" s="77"/>
      <c r="BT286" s="77"/>
    </row>
    <row r="287" spans="1:94" s="143" customFormat="1" ht="19.5" customHeight="1">
      <c r="A287" s="59"/>
      <c r="B287" s="59"/>
      <c r="C287" s="59" t="s">
        <v>825</v>
      </c>
      <c r="D287" s="59"/>
      <c r="E287" s="59"/>
      <c r="F287" s="59"/>
      <c r="G287" s="59"/>
      <c r="H287" s="59"/>
      <c r="I287" s="59"/>
      <c r="J287" s="59"/>
      <c r="K287" s="59"/>
      <c r="L287" s="59"/>
      <c r="M287" s="59"/>
      <c r="N287" s="59"/>
      <c r="O287" s="59"/>
      <c r="P287" s="59"/>
      <c r="Q287" s="59"/>
      <c r="R287" s="59"/>
      <c r="S287" s="65"/>
      <c r="T287" s="65"/>
      <c r="U287" s="64"/>
      <c r="V287" s="64"/>
      <c r="W287" s="477">
        <v>56589823199</v>
      </c>
      <c r="X287" s="477"/>
      <c r="Y287" s="477"/>
      <c r="Z287" s="477"/>
      <c r="AA287" s="477"/>
      <c r="AB287" s="477"/>
      <c r="AC287" s="151"/>
      <c r="AD287" s="477">
        <f>33731815000</f>
        <v>33731815000</v>
      </c>
      <c r="AE287" s="477"/>
      <c r="AF287" s="477"/>
      <c r="AG287" s="477"/>
      <c r="AH287" s="477"/>
      <c r="AI287" s="477"/>
      <c r="AK287" s="59"/>
      <c r="AL287" s="59"/>
      <c r="AM287" s="59"/>
      <c r="AN287" s="59"/>
      <c r="AO287" s="59"/>
      <c r="AP287" s="59"/>
      <c r="AQ287" s="59"/>
      <c r="AR287" s="59"/>
      <c r="AS287" s="59"/>
      <c r="AT287" s="59"/>
      <c r="AU287" s="59"/>
      <c r="AV287" s="59"/>
      <c r="AW287" s="59"/>
      <c r="AX287" s="59"/>
      <c r="AY287" s="59"/>
      <c r="AZ287" s="59"/>
      <c r="BA287" s="59"/>
      <c r="BB287" s="59"/>
      <c r="BC287" s="59"/>
      <c r="BD287" s="59"/>
      <c r="BE287" s="64"/>
      <c r="BF287" s="64"/>
      <c r="BG287" s="81"/>
      <c r="BH287" s="81"/>
      <c r="BI287" s="81"/>
      <c r="BJ287" s="81"/>
      <c r="BK287" s="81"/>
      <c r="BL287" s="81"/>
      <c r="BM287" s="64"/>
      <c r="BN287" s="81"/>
      <c r="BO287" s="81"/>
      <c r="BP287" s="81"/>
      <c r="BQ287" s="81"/>
      <c r="BR287" s="81"/>
      <c r="BS287" s="81"/>
      <c r="BT287" s="81"/>
      <c r="BU287" s="357"/>
      <c r="BV287" s="363"/>
      <c r="BW287" s="146"/>
      <c r="BX287" s="147"/>
      <c r="BY287" s="147"/>
      <c r="BZ287" s="147"/>
      <c r="CA287" s="147"/>
      <c r="CB287" s="147"/>
      <c r="CC287" s="147"/>
      <c r="CD287" s="147"/>
      <c r="CE287" s="147"/>
      <c r="CF287" s="147"/>
      <c r="CG287" s="147"/>
      <c r="CH287" s="147"/>
      <c r="CI287" s="147"/>
      <c r="CJ287" s="147"/>
      <c r="CK287" s="147"/>
      <c r="CL287" s="147"/>
      <c r="CM287" s="147"/>
      <c r="CN287" s="147"/>
      <c r="CO287" s="147"/>
      <c r="CP287" s="147"/>
    </row>
    <row r="288" spans="1:94" s="143" customFormat="1" ht="19.5" customHeight="1">
      <c r="A288" s="59"/>
      <c r="B288" s="59"/>
      <c r="C288" s="59" t="s">
        <v>498</v>
      </c>
      <c r="D288" s="59"/>
      <c r="E288" s="59"/>
      <c r="F288" s="59"/>
      <c r="G288" s="59"/>
      <c r="H288" s="59"/>
      <c r="I288" s="59"/>
      <c r="J288" s="59"/>
      <c r="K288" s="59"/>
      <c r="L288" s="59"/>
      <c r="M288" s="59"/>
      <c r="N288" s="59"/>
      <c r="O288" s="59"/>
      <c r="P288" s="59"/>
      <c r="Q288" s="59"/>
      <c r="R288" s="59"/>
      <c r="S288" s="449"/>
      <c r="T288" s="449"/>
      <c r="U288" s="64"/>
      <c r="V288" s="64"/>
      <c r="W288" s="495">
        <f>SUM(W289:AB299)</f>
        <v>3449544235</v>
      </c>
      <c r="X288" s="495"/>
      <c r="Y288" s="495"/>
      <c r="Z288" s="495"/>
      <c r="AA288" s="495"/>
      <c r="AB288" s="495"/>
      <c r="AC288" s="82"/>
      <c r="AD288" s="495">
        <f>SUM(AD289:AI299)</f>
        <v>61442297300</v>
      </c>
      <c r="AE288" s="495"/>
      <c r="AF288" s="495"/>
      <c r="AG288" s="495"/>
      <c r="AH288" s="495"/>
      <c r="AI288" s="495"/>
      <c r="AK288" s="59"/>
      <c r="AL288" s="59"/>
      <c r="AM288" s="59" t="s">
        <v>499</v>
      </c>
      <c r="AN288" s="59"/>
      <c r="AO288" s="59"/>
      <c r="AP288" s="59"/>
      <c r="AQ288" s="59"/>
      <c r="AR288" s="59"/>
      <c r="AS288" s="59"/>
      <c r="AT288" s="59"/>
      <c r="AU288" s="59"/>
      <c r="AV288" s="59"/>
      <c r="AW288" s="59"/>
      <c r="AX288" s="59"/>
      <c r="AY288" s="59"/>
      <c r="AZ288" s="59"/>
      <c r="BA288" s="59"/>
      <c r="BB288" s="59"/>
      <c r="BC288" s="59"/>
      <c r="BD288" s="59"/>
      <c r="BE288" s="64"/>
      <c r="BF288" s="64"/>
      <c r="BG288" s="679"/>
      <c r="BH288" s="679"/>
      <c r="BI288" s="679"/>
      <c r="BJ288" s="679"/>
      <c r="BK288" s="679"/>
      <c r="BL288" s="679"/>
      <c r="BM288" s="64"/>
      <c r="BN288" s="679"/>
      <c r="BO288" s="679"/>
      <c r="BP288" s="679"/>
      <c r="BQ288" s="679"/>
      <c r="BR288" s="679"/>
      <c r="BS288" s="679"/>
      <c r="BT288" s="188"/>
      <c r="BU288" s="357"/>
      <c r="BV288" s="363"/>
      <c r="BW288" s="146"/>
      <c r="BX288" s="147"/>
      <c r="BY288" s="147"/>
      <c r="BZ288" s="147"/>
      <c r="CA288" s="147"/>
      <c r="CB288" s="147"/>
      <c r="CC288" s="147"/>
      <c r="CD288" s="147"/>
      <c r="CE288" s="147"/>
      <c r="CF288" s="147"/>
      <c r="CG288" s="147"/>
      <c r="CH288" s="147"/>
      <c r="CI288" s="147"/>
      <c r="CJ288" s="147"/>
      <c r="CK288" s="147"/>
      <c r="CL288" s="147"/>
      <c r="CM288" s="147"/>
      <c r="CN288" s="147"/>
      <c r="CO288" s="147"/>
      <c r="CP288" s="147"/>
    </row>
    <row r="289" spans="1:72" ht="19.5" customHeight="1">
      <c r="A289" s="75"/>
      <c r="B289" s="75"/>
      <c r="C289" s="75" t="s">
        <v>818</v>
      </c>
      <c r="D289" s="75"/>
      <c r="E289" s="75"/>
      <c r="F289" s="75"/>
      <c r="G289" s="75"/>
      <c r="H289" s="75"/>
      <c r="I289" s="75"/>
      <c r="J289" s="75"/>
      <c r="K289" s="75"/>
      <c r="L289" s="75"/>
      <c r="M289" s="75"/>
      <c r="N289" s="75"/>
      <c r="O289" s="75"/>
      <c r="P289" s="75"/>
      <c r="Q289" s="75"/>
      <c r="R289" s="75"/>
      <c r="S289" s="88"/>
      <c r="T289" s="88"/>
      <c r="W289" s="452">
        <v>0</v>
      </c>
      <c r="X289" s="452"/>
      <c r="Y289" s="452"/>
      <c r="Z289" s="452"/>
      <c r="AA289" s="452"/>
      <c r="AB289" s="452"/>
      <c r="AC289" s="196"/>
      <c r="AD289" s="452">
        <f>9120000000</f>
        <v>9120000000</v>
      </c>
      <c r="AE289" s="452"/>
      <c r="AF289" s="452"/>
      <c r="AG289" s="452"/>
      <c r="AH289" s="452"/>
      <c r="AI289" s="452"/>
      <c r="AK289" s="75"/>
      <c r="AL289" s="75"/>
      <c r="AM289" s="75"/>
      <c r="AN289" s="75"/>
      <c r="AO289" s="75"/>
      <c r="AP289" s="75"/>
      <c r="AQ289" s="75"/>
      <c r="AR289" s="75"/>
      <c r="AS289" s="75"/>
      <c r="AT289" s="75"/>
      <c r="AU289" s="75"/>
      <c r="AV289" s="75"/>
      <c r="AW289" s="75"/>
      <c r="AX289" s="75"/>
      <c r="AY289" s="75"/>
      <c r="AZ289" s="75"/>
      <c r="BA289" s="75"/>
      <c r="BB289" s="75"/>
      <c r="BC289" s="75"/>
      <c r="BD289" s="75"/>
      <c r="BG289" s="77"/>
      <c r="BH289" s="77"/>
      <c r="BI289" s="77"/>
      <c r="BJ289" s="77"/>
      <c r="BK289" s="77"/>
      <c r="BL289" s="77"/>
      <c r="BN289" s="77"/>
      <c r="BO289" s="77"/>
      <c r="BP289" s="77"/>
      <c r="BQ289" s="77"/>
      <c r="BR289" s="77"/>
      <c r="BS289" s="77"/>
      <c r="BT289" s="77"/>
    </row>
    <row r="290" spans="1:72" ht="19.5" customHeight="1">
      <c r="A290" s="75"/>
      <c r="B290" s="75"/>
      <c r="C290" s="75" t="s">
        <v>826</v>
      </c>
      <c r="D290" s="75"/>
      <c r="E290" s="75"/>
      <c r="F290" s="75"/>
      <c r="G290" s="75"/>
      <c r="H290" s="75"/>
      <c r="I290" s="75"/>
      <c r="J290" s="75"/>
      <c r="K290" s="75"/>
      <c r="L290" s="75"/>
      <c r="M290" s="75"/>
      <c r="N290" s="75"/>
      <c r="O290" s="75"/>
      <c r="P290" s="75"/>
      <c r="Q290" s="75"/>
      <c r="R290" s="75"/>
      <c r="S290" s="88"/>
      <c r="T290" s="88"/>
      <c r="W290" s="452">
        <v>142267873</v>
      </c>
      <c r="X290" s="452"/>
      <c r="Y290" s="452"/>
      <c r="Z290" s="452"/>
      <c r="AA290" s="452"/>
      <c r="AB290" s="452"/>
      <c r="AC290" s="196"/>
      <c r="AD290" s="452">
        <f>1342267873</f>
        <v>1342267873</v>
      </c>
      <c r="AE290" s="452"/>
      <c r="AF290" s="452"/>
      <c r="AG290" s="452"/>
      <c r="AH290" s="452"/>
      <c r="AI290" s="452"/>
      <c r="AK290" s="75"/>
      <c r="AL290" s="75"/>
      <c r="AM290" s="75"/>
      <c r="AN290" s="75"/>
      <c r="AO290" s="75"/>
      <c r="AP290" s="75"/>
      <c r="AQ290" s="75"/>
      <c r="AR290" s="75"/>
      <c r="AS290" s="75"/>
      <c r="AT290" s="75"/>
      <c r="AU290" s="75"/>
      <c r="AV290" s="75"/>
      <c r="AW290" s="75"/>
      <c r="AX290" s="75"/>
      <c r="AY290" s="75"/>
      <c r="AZ290" s="75"/>
      <c r="BA290" s="75"/>
      <c r="BB290" s="75"/>
      <c r="BC290" s="75"/>
      <c r="BD290" s="75"/>
      <c r="BG290" s="77"/>
      <c r="BH290" s="77"/>
      <c r="BI290" s="77"/>
      <c r="BJ290" s="77"/>
      <c r="BK290" s="77"/>
      <c r="BL290" s="77"/>
      <c r="BN290" s="77"/>
      <c r="BO290" s="77"/>
      <c r="BP290" s="77"/>
      <c r="BQ290" s="77"/>
      <c r="BR290" s="77"/>
      <c r="BS290" s="77"/>
      <c r="BT290" s="77"/>
    </row>
    <row r="291" spans="1:72" ht="19.5" customHeight="1">
      <c r="A291" s="75"/>
      <c r="B291" s="75"/>
      <c r="C291" s="75" t="s">
        <v>827</v>
      </c>
      <c r="D291" s="75"/>
      <c r="E291" s="75"/>
      <c r="F291" s="75"/>
      <c r="G291" s="75"/>
      <c r="H291" s="75"/>
      <c r="I291" s="75"/>
      <c r="J291" s="75"/>
      <c r="K291" s="75"/>
      <c r="L291" s="75"/>
      <c r="M291" s="75"/>
      <c r="N291" s="75"/>
      <c r="O291" s="75"/>
      <c r="P291" s="75"/>
      <c r="Q291" s="75"/>
      <c r="R291" s="75"/>
      <c r="S291" s="88"/>
      <c r="T291" s="88"/>
      <c r="W291" s="452">
        <v>443009877</v>
      </c>
      <c r="X291" s="452"/>
      <c r="Y291" s="452"/>
      <c r="Z291" s="452"/>
      <c r="AA291" s="452"/>
      <c r="AB291" s="452"/>
      <c r="AC291" s="196"/>
      <c r="AD291" s="452">
        <f>1772039508</f>
        <v>1772039508</v>
      </c>
      <c r="AE291" s="452"/>
      <c r="AF291" s="452"/>
      <c r="AG291" s="452"/>
      <c r="AH291" s="452"/>
      <c r="AI291" s="452"/>
      <c r="AK291" s="75"/>
      <c r="AL291" s="75"/>
      <c r="AM291" s="75"/>
      <c r="AN291" s="75"/>
      <c r="AO291" s="75"/>
      <c r="AP291" s="75"/>
      <c r="AQ291" s="75"/>
      <c r="AR291" s="75"/>
      <c r="AS291" s="75"/>
      <c r="AT291" s="75"/>
      <c r="AU291" s="75"/>
      <c r="AV291" s="75"/>
      <c r="AW291" s="75"/>
      <c r="AX291" s="75"/>
      <c r="AY291" s="75"/>
      <c r="AZ291" s="75"/>
      <c r="BA291" s="75"/>
      <c r="BB291" s="75"/>
      <c r="BC291" s="75"/>
      <c r="BD291" s="75"/>
      <c r="BG291" s="77"/>
      <c r="BH291" s="77"/>
      <c r="BI291" s="77"/>
      <c r="BJ291" s="77"/>
      <c r="BK291" s="77"/>
      <c r="BL291" s="77"/>
      <c r="BN291" s="77"/>
      <c r="BO291" s="77"/>
      <c r="BP291" s="77"/>
      <c r="BQ291" s="77"/>
      <c r="BR291" s="77"/>
      <c r="BS291" s="77"/>
      <c r="BT291" s="77"/>
    </row>
    <row r="292" spans="1:72" ht="19.5" customHeight="1">
      <c r="A292" s="75"/>
      <c r="B292" s="75"/>
      <c r="C292" s="75" t="s">
        <v>828</v>
      </c>
      <c r="D292" s="75"/>
      <c r="E292" s="75"/>
      <c r="F292" s="75"/>
      <c r="G292" s="75"/>
      <c r="H292" s="75"/>
      <c r="I292" s="75"/>
      <c r="J292" s="75"/>
      <c r="K292" s="75"/>
      <c r="L292" s="75"/>
      <c r="M292" s="75"/>
      <c r="N292" s="75"/>
      <c r="O292" s="75"/>
      <c r="P292" s="75"/>
      <c r="Q292" s="75"/>
      <c r="R292" s="75"/>
      <c r="S292" s="88"/>
      <c r="T292" s="88"/>
      <c r="W292" s="452"/>
      <c r="X292" s="452"/>
      <c r="Y292" s="452"/>
      <c r="Z292" s="452"/>
      <c r="AA292" s="452"/>
      <c r="AB292" s="452"/>
      <c r="AC292" s="196"/>
      <c r="AD292" s="452"/>
      <c r="AE292" s="452"/>
      <c r="AF292" s="452"/>
      <c r="AG292" s="452"/>
      <c r="AH292" s="452"/>
      <c r="AI292" s="452"/>
      <c r="AK292" s="75"/>
      <c r="AL292" s="75"/>
      <c r="AM292" s="75"/>
      <c r="AN292" s="75"/>
      <c r="AO292" s="75"/>
      <c r="AP292" s="75"/>
      <c r="AQ292" s="75"/>
      <c r="AR292" s="75"/>
      <c r="AS292" s="75"/>
      <c r="AT292" s="75"/>
      <c r="AU292" s="75"/>
      <c r="AV292" s="75"/>
      <c r="AW292" s="75"/>
      <c r="AX292" s="75"/>
      <c r="AY292" s="75"/>
      <c r="AZ292" s="75"/>
      <c r="BA292" s="75"/>
      <c r="BB292" s="75"/>
      <c r="BC292" s="75"/>
      <c r="BD292" s="75"/>
      <c r="BG292" s="77"/>
      <c r="BH292" s="77"/>
      <c r="BI292" s="77"/>
      <c r="BJ292" s="77"/>
      <c r="BK292" s="77"/>
      <c r="BL292" s="77"/>
      <c r="BN292" s="77"/>
      <c r="BO292" s="77"/>
      <c r="BP292" s="77"/>
      <c r="BQ292" s="77"/>
      <c r="BR292" s="77"/>
      <c r="BS292" s="77"/>
      <c r="BT292" s="77"/>
    </row>
    <row r="293" spans="1:72" ht="19.5" customHeight="1">
      <c r="A293" s="75"/>
      <c r="B293" s="75"/>
      <c r="C293" s="75" t="s">
        <v>829</v>
      </c>
      <c r="D293" s="75"/>
      <c r="E293" s="75"/>
      <c r="F293" s="75"/>
      <c r="G293" s="75"/>
      <c r="H293" s="75"/>
      <c r="I293" s="75"/>
      <c r="J293" s="75"/>
      <c r="K293" s="75"/>
      <c r="L293" s="75"/>
      <c r="M293" s="75"/>
      <c r="N293" s="75"/>
      <c r="O293" s="75"/>
      <c r="P293" s="75"/>
      <c r="Q293" s="75"/>
      <c r="R293" s="75"/>
      <c r="S293" s="88"/>
      <c r="T293" s="88"/>
      <c r="W293" s="452"/>
      <c r="X293" s="452"/>
      <c r="Y293" s="452"/>
      <c r="Z293" s="452"/>
      <c r="AA293" s="452"/>
      <c r="AB293" s="452"/>
      <c r="AD293" s="452">
        <f>5051726408</f>
        <v>5051726408</v>
      </c>
      <c r="AE293" s="452"/>
      <c r="AF293" s="452"/>
      <c r="AG293" s="452"/>
      <c r="AH293" s="452"/>
      <c r="AI293" s="452"/>
      <c r="AK293" s="75"/>
      <c r="AL293" s="75"/>
      <c r="AM293" s="75"/>
      <c r="AN293" s="75"/>
      <c r="AO293" s="75"/>
      <c r="AP293" s="75"/>
      <c r="AQ293" s="75"/>
      <c r="AR293" s="75"/>
      <c r="AS293" s="75"/>
      <c r="AT293" s="75"/>
      <c r="AU293" s="75"/>
      <c r="AV293" s="75"/>
      <c r="AW293" s="75"/>
      <c r="AX293" s="75"/>
      <c r="AY293" s="75"/>
      <c r="AZ293" s="75"/>
      <c r="BA293" s="75"/>
      <c r="BB293" s="75"/>
      <c r="BC293" s="75"/>
      <c r="BD293" s="75"/>
      <c r="BG293" s="77"/>
      <c r="BH293" s="77"/>
      <c r="BI293" s="77"/>
      <c r="BJ293" s="77"/>
      <c r="BK293" s="77"/>
      <c r="BL293" s="77"/>
      <c r="BN293" s="77"/>
      <c r="BO293" s="77"/>
      <c r="BP293" s="77"/>
      <c r="BQ293" s="77"/>
      <c r="BR293" s="77"/>
      <c r="BS293" s="77"/>
      <c r="BT293" s="77"/>
    </row>
    <row r="294" spans="1:72" ht="19.5" customHeight="1">
      <c r="A294" s="75"/>
      <c r="B294" s="75"/>
      <c r="C294" s="75" t="s">
        <v>821</v>
      </c>
      <c r="D294" s="75"/>
      <c r="E294" s="75"/>
      <c r="F294" s="75"/>
      <c r="G294" s="75"/>
      <c r="H294" s="75"/>
      <c r="I294" s="75"/>
      <c r="J294" s="75"/>
      <c r="K294" s="75"/>
      <c r="L294" s="75"/>
      <c r="M294" s="75"/>
      <c r="N294" s="75"/>
      <c r="O294" s="75"/>
      <c r="P294" s="75"/>
      <c r="Q294" s="75"/>
      <c r="R294" s="75"/>
      <c r="S294" s="88"/>
      <c r="T294" s="88"/>
      <c r="W294" s="452"/>
      <c r="X294" s="452"/>
      <c r="Y294" s="452"/>
      <c r="Z294" s="452"/>
      <c r="AA294" s="452"/>
      <c r="AB294" s="452"/>
      <c r="AD294" s="452">
        <f>2250619511</f>
        <v>2250619511</v>
      </c>
      <c r="AE294" s="452"/>
      <c r="AF294" s="452"/>
      <c r="AG294" s="452"/>
      <c r="AH294" s="452"/>
      <c r="AI294" s="452"/>
      <c r="AK294" s="75"/>
      <c r="AL294" s="75"/>
      <c r="AM294" s="75"/>
      <c r="AN294" s="75"/>
      <c r="AO294" s="75"/>
      <c r="AP294" s="75"/>
      <c r="AQ294" s="75"/>
      <c r="AR294" s="75"/>
      <c r="AS294" s="75"/>
      <c r="AT294" s="75"/>
      <c r="AU294" s="75"/>
      <c r="AV294" s="75"/>
      <c r="AW294" s="75"/>
      <c r="AX294" s="75"/>
      <c r="AY294" s="75"/>
      <c r="AZ294" s="75"/>
      <c r="BA294" s="75"/>
      <c r="BB294" s="75"/>
      <c r="BC294" s="75"/>
      <c r="BD294" s="75"/>
      <c r="BG294" s="77"/>
      <c r="BH294" s="77"/>
      <c r="BI294" s="77"/>
      <c r="BJ294" s="77"/>
      <c r="BK294" s="77"/>
      <c r="BL294" s="77"/>
      <c r="BN294" s="77"/>
      <c r="BO294" s="77"/>
      <c r="BP294" s="77"/>
      <c r="BQ294" s="77"/>
      <c r="BR294" s="77"/>
      <c r="BS294" s="77"/>
      <c r="BT294" s="77"/>
    </row>
    <row r="295" spans="1:72" ht="19.5" customHeight="1">
      <c r="A295" s="75"/>
      <c r="B295" s="75"/>
      <c r="C295" s="75" t="s">
        <v>820</v>
      </c>
      <c r="D295" s="75"/>
      <c r="E295" s="75"/>
      <c r="F295" s="75"/>
      <c r="G295" s="75"/>
      <c r="H295" s="75"/>
      <c r="I295" s="75"/>
      <c r="J295" s="75"/>
      <c r="K295" s="75"/>
      <c r="L295" s="75"/>
      <c r="M295" s="75"/>
      <c r="N295" s="75"/>
      <c r="O295" s="75"/>
      <c r="P295" s="75"/>
      <c r="Q295" s="75"/>
      <c r="R295" s="75"/>
      <c r="S295" s="88"/>
      <c r="T295" s="88"/>
      <c r="W295" s="452"/>
      <c r="X295" s="452"/>
      <c r="Y295" s="452"/>
      <c r="Z295" s="452"/>
      <c r="AA295" s="452"/>
      <c r="AB295" s="452"/>
      <c r="AD295" s="452">
        <f>14061000000</f>
        <v>14061000000</v>
      </c>
      <c r="AE295" s="452"/>
      <c r="AF295" s="452"/>
      <c r="AG295" s="452"/>
      <c r="AH295" s="452"/>
      <c r="AI295" s="452"/>
      <c r="AK295" s="75"/>
      <c r="AL295" s="75"/>
      <c r="AM295" s="75"/>
      <c r="AN295" s="75"/>
      <c r="AO295" s="75"/>
      <c r="AP295" s="75"/>
      <c r="AQ295" s="75"/>
      <c r="AR295" s="75"/>
      <c r="AS295" s="75"/>
      <c r="AT295" s="75"/>
      <c r="AU295" s="75"/>
      <c r="AV295" s="75"/>
      <c r="AW295" s="75"/>
      <c r="AX295" s="75"/>
      <c r="AY295" s="75"/>
      <c r="AZ295" s="75"/>
      <c r="BA295" s="75"/>
      <c r="BB295" s="75"/>
      <c r="BC295" s="75"/>
      <c r="BD295" s="75"/>
      <c r="BG295" s="77"/>
      <c r="BH295" s="77"/>
      <c r="BI295" s="77"/>
      <c r="BJ295" s="77"/>
      <c r="BK295" s="77"/>
      <c r="BL295" s="77"/>
      <c r="BN295" s="77"/>
      <c r="BO295" s="77"/>
      <c r="BP295" s="77"/>
      <c r="BQ295" s="77"/>
      <c r="BR295" s="77"/>
      <c r="BS295" s="77"/>
      <c r="BT295" s="77"/>
    </row>
    <row r="296" spans="1:72" ht="19.5" customHeight="1">
      <c r="A296" s="75"/>
      <c r="B296" s="75"/>
      <c r="C296" s="75" t="s">
        <v>830</v>
      </c>
      <c r="D296" s="75"/>
      <c r="E296" s="75"/>
      <c r="F296" s="75"/>
      <c r="G296" s="75"/>
      <c r="H296" s="75"/>
      <c r="I296" s="75"/>
      <c r="J296" s="75"/>
      <c r="K296" s="75"/>
      <c r="L296" s="75"/>
      <c r="M296" s="75"/>
      <c r="N296" s="75"/>
      <c r="O296" s="75"/>
      <c r="P296" s="75"/>
      <c r="Q296" s="75"/>
      <c r="R296" s="75"/>
      <c r="S296" s="88"/>
      <c r="T296" s="88"/>
      <c r="W296" s="452">
        <v>364266485</v>
      </c>
      <c r="X296" s="452"/>
      <c r="Y296" s="452"/>
      <c r="Z296" s="452"/>
      <c r="AA296" s="452"/>
      <c r="AB296" s="452"/>
      <c r="AD296" s="452">
        <f>1543644000</f>
        <v>1543644000</v>
      </c>
      <c r="AE296" s="452"/>
      <c r="AF296" s="452"/>
      <c r="AG296" s="452"/>
      <c r="AH296" s="452"/>
      <c r="AI296" s="452"/>
      <c r="AK296" s="75"/>
      <c r="AL296" s="75"/>
      <c r="AM296" s="75"/>
      <c r="AN296" s="75"/>
      <c r="AO296" s="75"/>
      <c r="AP296" s="75"/>
      <c r="AQ296" s="75"/>
      <c r="AR296" s="75"/>
      <c r="AS296" s="75"/>
      <c r="AT296" s="75"/>
      <c r="AU296" s="75"/>
      <c r="AV296" s="75"/>
      <c r="AW296" s="75"/>
      <c r="AX296" s="75"/>
      <c r="AY296" s="75"/>
      <c r="AZ296" s="75"/>
      <c r="BA296" s="75"/>
      <c r="BB296" s="75"/>
      <c r="BC296" s="75"/>
      <c r="BD296" s="75"/>
      <c r="BG296" s="77"/>
      <c r="BH296" s="77"/>
      <c r="BI296" s="77"/>
      <c r="BJ296" s="77"/>
      <c r="BK296" s="77"/>
      <c r="BL296" s="77"/>
      <c r="BN296" s="77"/>
      <c r="BO296" s="77"/>
      <c r="BP296" s="77"/>
      <c r="BQ296" s="77"/>
      <c r="BR296" s="77"/>
      <c r="BS296" s="77"/>
      <c r="BT296" s="77"/>
    </row>
    <row r="297" spans="1:72" ht="19.5" customHeight="1">
      <c r="A297" s="75"/>
      <c r="B297" s="75"/>
      <c r="C297" s="75" t="s">
        <v>822</v>
      </c>
      <c r="D297" s="75"/>
      <c r="E297" s="75"/>
      <c r="F297" s="75"/>
      <c r="G297" s="75"/>
      <c r="H297" s="75"/>
      <c r="I297" s="75"/>
      <c r="J297" s="75"/>
      <c r="K297" s="75"/>
      <c r="L297" s="75"/>
      <c r="M297" s="75"/>
      <c r="N297" s="75"/>
      <c r="O297" s="75"/>
      <c r="P297" s="75"/>
      <c r="Q297" s="75"/>
      <c r="R297" s="75"/>
      <c r="S297" s="88"/>
      <c r="T297" s="88"/>
      <c r="W297" s="452">
        <v>2500000000</v>
      </c>
      <c r="X297" s="452"/>
      <c r="Y297" s="452"/>
      <c r="Z297" s="452"/>
      <c r="AA297" s="452"/>
      <c r="AB297" s="452"/>
      <c r="AD297" s="452">
        <f>10000000000</f>
        <v>10000000000</v>
      </c>
      <c r="AE297" s="452"/>
      <c r="AF297" s="452"/>
      <c r="AG297" s="452"/>
      <c r="AH297" s="452"/>
      <c r="AI297" s="452"/>
      <c r="AK297" s="75"/>
      <c r="AL297" s="75"/>
      <c r="AM297" s="75"/>
      <c r="AN297" s="75"/>
      <c r="AO297" s="75"/>
      <c r="AP297" s="75"/>
      <c r="AQ297" s="75"/>
      <c r="AR297" s="75"/>
      <c r="AS297" s="75"/>
      <c r="AT297" s="75"/>
      <c r="AU297" s="75"/>
      <c r="AV297" s="75"/>
      <c r="AW297" s="75"/>
      <c r="AX297" s="75"/>
      <c r="AY297" s="75"/>
      <c r="AZ297" s="75"/>
      <c r="BA297" s="75"/>
      <c r="BB297" s="75"/>
      <c r="BC297" s="75"/>
      <c r="BD297" s="75"/>
      <c r="BG297" s="77"/>
      <c r="BH297" s="77"/>
      <c r="BI297" s="77"/>
      <c r="BJ297" s="77"/>
      <c r="BK297" s="77"/>
      <c r="BL297" s="77"/>
      <c r="BN297" s="77"/>
      <c r="BO297" s="77"/>
      <c r="BP297" s="77"/>
      <c r="BQ297" s="77"/>
      <c r="BR297" s="77"/>
      <c r="BS297" s="77"/>
      <c r="BT297" s="77"/>
    </row>
    <row r="298" spans="1:72" ht="19.5" customHeight="1">
      <c r="A298" s="75"/>
      <c r="B298" s="75"/>
      <c r="C298" s="75" t="s">
        <v>831</v>
      </c>
      <c r="D298" s="75"/>
      <c r="E298" s="75"/>
      <c r="F298" s="75"/>
      <c r="G298" s="75"/>
      <c r="H298" s="75"/>
      <c r="I298" s="75"/>
      <c r="J298" s="75"/>
      <c r="K298" s="75"/>
      <c r="L298" s="75"/>
      <c r="M298" s="75"/>
      <c r="N298" s="75"/>
      <c r="O298" s="75"/>
      <c r="P298" s="75"/>
      <c r="Q298" s="75"/>
      <c r="R298" s="75"/>
      <c r="S298" s="88"/>
      <c r="T298" s="88"/>
      <c r="W298" s="452"/>
      <c r="X298" s="452"/>
      <c r="Y298" s="452"/>
      <c r="Z298" s="452"/>
      <c r="AA298" s="452"/>
      <c r="AB298" s="452"/>
      <c r="AD298" s="452">
        <f>3521000000</f>
        <v>3521000000</v>
      </c>
      <c r="AE298" s="452"/>
      <c r="AF298" s="452"/>
      <c r="AG298" s="452"/>
      <c r="AH298" s="452"/>
      <c r="AI298" s="452"/>
      <c r="AK298" s="75"/>
      <c r="AL298" s="75"/>
      <c r="AM298" s="75"/>
      <c r="AN298" s="75"/>
      <c r="AO298" s="75"/>
      <c r="AP298" s="75"/>
      <c r="AQ298" s="75"/>
      <c r="AR298" s="75"/>
      <c r="AS298" s="75"/>
      <c r="AT298" s="75"/>
      <c r="AU298" s="75"/>
      <c r="AV298" s="75"/>
      <c r="AW298" s="75"/>
      <c r="AX298" s="75"/>
      <c r="AY298" s="75"/>
      <c r="AZ298" s="75"/>
      <c r="BA298" s="75"/>
      <c r="BB298" s="75"/>
      <c r="BC298" s="75"/>
      <c r="BD298" s="75"/>
      <c r="BG298" s="77"/>
      <c r="BH298" s="77"/>
      <c r="BI298" s="77"/>
      <c r="BJ298" s="77"/>
      <c r="BK298" s="77"/>
      <c r="BL298" s="77"/>
      <c r="BN298" s="77"/>
      <c r="BO298" s="77"/>
      <c r="BP298" s="77"/>
      <c r="BQ298" s="77"/>
      <c r="BR298" s="77"/>
      <c r="BS298" s="77"/>
      <c r="BT298" s="77"/>
    </row>
    <row r="299" spans="1:72" ht="19.5" customHeight="1">
      <c r="A299" s="75"/>
      <c r="B299" s="75"/>
      <c r="C299" s="75" t="s">
        <v>823</v>
      </c>
      <c r="D299" s="75"/>
      <c r="E299" s="75"/>
      <c r="F299" s="75"/>
      <c r="G299" s="75"/>
      <c r="H299" s="75"/>
      <c r="I299" s="75"/>
      <c r="J299" s="75"/>
      <c r="K299" s="75"/>
      <c r="L299" s="75"/>
      <c r="M299" s="75"/>
      <c r="N299" s="75"/>
      <c r="O299" s="75"/>
      <c r="P299" s="75"/>
      <c r="Q299" s="75"/>
      <c r="R299" s="75"/>
      <c r="S299" s="88"/>
      <c r="T299" s="88"/>
      <c r="W299" s="452"/>
      <c r="X299" s="452"/>
      <c r="Y299" s="452"/>
      <c r="Z299" s="452"/>
      <c r="AA299" s="452"/>
      <c r="AB299" s="452"/>
      <c r="AD299" s="452">
        <f>12780000000</f>
        <v>12780000000</v>
      </c>
      <c r="AE299" s="452"/>
      <c r="AF299" s="452"/>
      <c r="AG299" s="452"/>
      <c r="AH299" s="452"/>
      <c r="AI299" s="452"/>
      <c r="AK299" s="75"/>
      <c r="AL299" s="75"/>
      <c r="AM299" s="75"/>
      <c r="AN299" s="75"/>
      <c r="AO299" s="75"/>
      <c r="AP299" s="75"/>
      <c r="AQ299" s="75"/>
      <c r="AR299" s="75"/>
      <c r="AS299" s="75"/>
      <c r="AT299" s="75"/>
      <c r="AU299" s="75"/>
      <c r="AV299" s="75"/>
      <c r="AW299" s="75"/>
      <c r="AX299" s="75"/>
      <c r="AY299" s="75"/>
      <c r="AZ299" s="75"/>
      <c r="BA299" s="75"/>
      <c r="BB299" s="75"/>
      <c r="BC299" s="75"/>
      <c r="BD299" s="75"/>
      <c r="BG299" s="77"/>
      <c r="BH299" s="77"/>
      <c r="BI299" s="77"/>
      <c r="BJ299" s="77"/>
      <c r="BK299" s="77"/>
      <c r="BL299" s="77"/>
      <c r="BN299" s="77"/>
      <c r="BO299" s="77"/>
      <c r="BP299" s="77"/>
      <c r="BQ299" s="77"/>
      <c r="BR299" s="77"/>
      <c r="BS299" s="77"/>
      <c r="BT299" s="77"/>
    </row>
    <row r="300" spans="3:74" ht="19.5" customHeight="1" thickBot="1">
      <c r="C300" s="454" t="s">
        <v>361</v>
      </c>
      <c r="D300" s="454"/>
      <c r="E300" s="454"/>
      <c r="F300" s="454"/>
      <c r="G300" s="454"/>
      <c r="H300" s="454"/>
      <c r="I300" s="454"/>
      <c r="J300" s="454"/>
      <c r="K300" s="454"/>
      <c r="L300" s="454"/>
      <c r="M300" s="454"/>
      <c r="N300" s="454"/>
      <c r="O300" s="454"/>
      <c r="P300" s="454"/>
      <c r="Q300" s="454"/>
      <c r="R300" s="454"/>
      <c r="S300" s="454"/>
      <c r="T300" s="79"/>
      <c r="W300" s="455">
        <f>W279+W287+W288</f>
        <v>168077972991</v>
      </c>
      <c r="X300" s="455"/>
      <c r="Y300" s="455"/>
      <c r="Z300" s="455"/>
      <c r="AA300" s="455"/>
      <c r="AB300" s="455"/>
      <c r="AD300" s="455">
        <f>AD279+AD287+AD288</f>
        <v>314625333300</v>
      </c>
      <c r="AE300" s="455"/>
      <c r="AF300" s="455"/>
      <c r="AG300" s="455"/>
      <c r="AH300" s="455"/>
      <c r="AI300" s="455"/>
      <c r="AM300" s="59" t="str">
        <f>AM270</f>
        <v>Total</v>
      </c>
      <c r="AN300" s="59"/>
      <c r="AO300" s="59"/>
      <c r="AP300" s="59"/>
      <c r="AQ300" s="59"/>
      <c r="AR300" s="59"/>
      <c r="AS300" s="59"/>
      <c r="AT300" s="59"/>
      <c r="AU300" s="59"/>
      <c r="AV300" s="59"/>
      <c r="AW300" s="59"/>
      <c r="AX300" s="59"/>
      <c r="AY300" s="59"/>
      <c r="AZ300" s="59"/>
      <c r="BA300" s="59"/>
      <c r="BB300" s="59"/>
      <c r="BC300" s="59"/>
      <c r="BD300" s="59"/>
      <c r="BG300" s="489">
        <f>SUBTOTAL(9,BG279:BL288)</f>
        <v>0</v>
      </c>
      <c r="BH300" s="489"/>
      <c r="BI300" s="489"/>
      <c r="BJ300" s="489"/>
      <c r="BK300" s="489"/>
      <c r="BL300" s="489"/>
      <c r="BN300" s="489">
        <f>SUBTOTAL(9,BN279:BS288)</f>
        <v>0</v>
      </c>
      <c r="BO300" s="489"/>
      <c r="BP300" s="489"/>
      <c r="BQ300" s="489"/>
      <c r="BR300" s="489"/>
      <c r="BS300" s="489"/>
      <c r="BT300" s="81"/>
      <c r="BU300" s="357">
        <f>'[4]lien ket'!F114</f>
        <v>221262329119</v>
      </c>
      <c r="BV300" s="358">
        <f>'[4]lien ket'!G114</f>
        <v>314625333300</v>
      </c>
    </row>
    <row r="301" spans="3:74" ht="13.5" customHeight="1" thickTop="1">
      <c r="C301" s="62"/>
      <c r="D301" s="62"/>
      <c r="E301" s="62"/>
      <c r="F301" s="62"/>
      <c r="G301" s="62"/>
      <c r="H301" s="62"/>
      <c r="I301" s="62"/>
      <c r="J301" s="62"/>
      <c r="K301" s="62"/>
      <c r="L301" s="62"/>
      <c r="M301" s="62"/>
      <c r="N301" s="62"/>
      <c r="O301" s="62"/>
      <c r="P301" s="62"/>
      <c r="Q301" s="62"/>
      <c r="R301" s="62"/>
      <c r="S301" s="62"/>
      <c r="T301" s="79"/>
      <c r="W301" s="82"/>
      <c r="X301" s="82"/>
      <c r="Y301" s="82"/>
      <c r="Z301" s="82"/>
      <c r="AA301" s="82"/>
      <c r="AB301" s="82"/>
      <c r="AD301" s="82"/>
      <c r="AE301" s="82"/>
      <c r="AF301" s="82"/>
      <c r="AG301" s="82"/>
      <c r="AH301" s="82"/>
      <c r="AI301" s="82"/>
      <c r="AM301" s="59"/>
      <c r="AN301" s="59"/>
      <c r="AO301" s="59"/>
      <c r="AP301" s="59"/>
      <c r="AQ301" s="59"/>
      <c r="AR301" s="59"/>
      <c r="AS301" s="59"/>
      <c r="AT301" s="59"/>
      <c r="AU301" s="59"/>
      <c r="AV301" s="59"/>
      <c r="AW301" s="59"/>
      <c r="AX301" s="59"/>
      <c r="AY301" s="59"/>
      <c r="AZ301" s="59"/>
      <c r="BA301" s="59"/>
      <c r="BB301" s="59"/>
      <c r="BC301" s="59"/>
      <c r="BD301" s="59"/>
      <c r="BG301" s="81"/>
      <c r="BH301" s="81"/>
      <c r="BI301" s="81"/>
      <c r="BJ301" s="81"/>
      <c r="BK301" s="81"/>
      <c r="BL301" s="81"/>
      <c r="BN301" s="81"/>
      <c r="BO301" s="81"/>
      <c r="BP301" s="81"/>
      <c r="BQ301" s="81"/>
      <c r="BR301" s="81"/>
      <c r="BS301" s="81"/>
      <c r="BT301" s="81"/>
      <c r="BV301" s="358"/>
    </row>
    <row r="302" spans="3:74" ht="56.25" customHeight="1" hidden="1">
      <c r="C302" s="576" t="s">
        <v>895</v>
      </c>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M302" s="59"/>
      <c r="AN302" s="59"/>
      <c r="AO302" s="59"/>
      <c r="AP302" s="59"/>
      <c r="AQ302" s="59"/>
      <c r="AR302" s="59"/>
      <c r="AS302" s="59"/>
      <c r="AT302" s="59"/>
      <c r="AU302" s="59"/>
      <c r="AV302" s="59"/>
      <c r="AW302" s="59"/>
      <c r="AX302" s="59"/>
      <c r="AY302" s="59"/>
      <c r="AZ302" s="59"/>
      <c r="BA302" s="59"/>
      <c r="BB302" s="59"/>
      <c r="BC302" s="59"/>
      <c r="BD302" s="59"/>
      <c r="BG302" s="81"/>
      <c r="BH302" s="81"/>
      <c r="BI302" s="81"/>
      <c r="BJ302" s="81"/>
      <c r="BK302" s="81"/>
      <c r="BL302" s="81"/>
      <c r="BN302" s="81"/>
      <c r="BO302" s="81"/>
      <c r="BP302" s="81"/>
      <c r="BQ302" s="81"/>
      <c r="BR302" s="81"/>
      <c r="BS302" s="81"/>
      <c r="BT302" s="81"/>
      <c r="BV302" s="358"/>
    </row>
    <row r="303" spans="3:74" ht="83.25" customHeight="1" hidden="1">
      <c r="C303" s="576" t="s">
        <v>896</v>
      </c>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M303" s="59"/>
      <c r="AN303" s="59"/>
      <c r="AO303" s="59"/>
      <c r="AP303" s="59"/>
      <c r="AQ303" s="59"/>
      <c r="AR303" s="59"/>
      <c r="AS303" s="59"/>
      <c r="AT303" s="59"/>
      <c r="AU303" s="59"/>
      <c r="AV303" s="59"/>
      <c r="AW303" s="59"/>
      <c r="AX303" s="59"/>
      <c r="AY303" s="59"/>
      <c r="AZ303" s="59"/>
      <c r="BA303" s="59"/>
      <c r="BB303" s="59"/>
      <c r="BC303" s="59"/>
      <c r="BD303" s="59"/>
      <c r="BG303" s="81"/>
      <c r="BH303" s="81"/>
      <c r="BI303" s="81"/>
      <c r="BJ303" s="81"/>
      <c r="BK303" s="81"/>
      <c r="BL303" s="81"/>
      <c r="BN303" s="81"/>
      <c r="BO303" s="81"/>
      <c r="BP303" s="81"/>
      <c r="BQ303" s="81"/>
      <c r="BR303" s="81"/>
      <c r="BS303" s="81"/>
      <c r="BT303" s="81"/>
      <c r="BV303" s="358"/>
    </row>
    <row r="304" spans="3:74" ht="72" customHeight="1" hidden="1">
      <c r="C304" s="576" t="s">
        <v>897</v>
      </c>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M304" s="59"/>
      <c r="AN304" s="59"/>
      <c r="AO304" s="59"/>
      <c r="AP304" s="59"/>
      <c r="AQ304" s="59"/>
      <c r="AR304" s="59"/>
      <c r="AS304" s="59"/>
      <c r="AT304" s="59"/>
      <c r="AU304" s="59"/>
      <c r="AV304" s="59"/>
      <c r="AW304" s="59"/>
      <c r="AX304" s="59"/>
      <c r="AY304" s="59"/>
      <c r="AZ304" s="59"/>
      <c r="BA304" s="59"/>
      <c r="BB304" s="59"/>
      <c r="BC304" s="59"/>
      <c r="BD304" s="59"/>
      <c r="BG304" s="81"/>
      <c r="BH304" s="81"/>
      <c r="BI304" s="81"/>
      <c r="BJ304" s="81"/>
      <c r="BK304" s="81"/>
      <c r="BL304" s="81"/>
      <c r="BN304" s="81"/>
      <c r="BO304" s="81"/>
      <c r="BP304" s="81"/>
      <c r="BQ304" s="81"/>
      <c r="BR304" s="81"/>
      <c r="BS304" s="81"/>
      <c r="BT304" s="81"/>
      <c r="BV304" s="358"/>
    </row>
    <row r="305" spans="3:74" ht="70.5" customHeight="1" hidden="1">
      <c r="C305" s="576" t="s">
        <v>898</v>
      </c>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M305" s="92"/>
      <c r="AN305" s="92"/>
      <c r="AO305" s="92"/>
      <c r="AP305" s="92"/>
      <c r="AQ305" s="92"/>
      <c r="AR305" s="92"/>
      <c r="AS305" s="92"/>
      <c r="AT305" s="92"/>
      <c r="AU305" s="92"/>
      <c r="AV305" s="92"/>
      <c r="AW305" s="92"/>
      <c r="AX305" s="92"/>
      <c r="AY305" s="92"/>
      <c r="AZ305" s="92"/>
      <c r="BA305" s="92"/>
      <c r="BB305" s="92"/>
      <c r="BC305" s="92"/>
      <c r="BD305" s="92"/>
      <c r="BE305" s="92"/>
      <c r="BF305" s="92"/>
      <c r="BG305" s="92"/>
      <c r="BH305" s="92"/>
      <c r="BI305" s="92"/>
      <c r="BJ305" s="92"/>
      <c r="BK305" s="92"/>
      <c r="BL305" s="92"/>
      <c r="BN305" s="77"/>
      <c r="BO305" s="77"/>
      <c r="BP305" s="77"/>
      <c r="BQ305" s="77"/>
      <c r="BR305" s="77"/>
      <c r="BS305" s="77"/>
      <c r="BT305" s="77"/>
      <c r="BU305" s="357">
        <f>BU300-W300</f>
        <v>53184356128</v>
      </c>
      <c r="BV305" s="358">
        <f>BV300-AD300</f>
        <v>0</v>
      </c>
    </row>
    <row r="306" spans="1:72" ht="19.5" customHeight="1">
      <c r="A306" s="62">
        <v>14</v>
      </c>
      <c r="B306" s="59" t="s">
        <v>348</v>
      </c>
      <c r="C306" s="96" t="s">
        <v>500</v>
      </c>
      <c r="D306" s="92"/>
      <c r="E306" s="92"/>
      <c r="F306" s="92"/>
      <c r="G306" s="92"/>
      <c r="H306" s="92"/>
      <c r="I306" s="92"/>
      <c r="J306" s="92"/>
      <c r="K306" s="92"/>
      <c r="L306" s="92"/>
      <c r="M306" s="92"/>
      <c r="N306" s="92"/>
      <c r="O306" s="92"/>
      <c r="P306" s="92"/>
      <c r="Q306" s="92"/>
      <c r="R306" s="92"/>
      <c r="S306" s="93"/>
      <c r="T306" s="93"/>
      <c r="U306" s="93"/>
      <c r="V306" s="92"/>
      <c r="W306" s="470" t="str">
        <f>W277</f>
        <v>30/09/2013</v>
      </c>
      <c r="X306" s="470"/>
      <c r="Y306" s="470"/>
      <c r="Z306" s="470"/>
      <c r="AA306" s="470"/>
      <c r="AB306" s="470"/>
      <c r="AD306" s="470" t="str">
        <f>AD277</f>
        <v>01/01/2013</v>
      </c>
      <c r="AE306" s="470"/>
      <c r="AF306" s="470"/>
      <c r="AG306" s="470"/>
      <c r="AH306" s="470"/>
      <c r="AI306" s="470"/>
      <c r="AK306" s="59">
        <v>16</v>
      </c>
      <c r="AL306" s="59" t="s">
        <v>348</v>
      </c>
      <c r="AM306" s="96" t="s">
        <v>899</v>
      </c>
      <c r="AN306" s="92"/>
      <c r="AO306" s="92"/>
      <c r="AP306" s="92"/>
      <c r="AQ306" s="92"/>
      <c r="AR306" s="92"/>
      <c r="AS306" s="92"/>
      <c r="AT306" s="92"/>
      <c r="AU306" s="92"/>
      <c r="AV306" s="92"/>
      <c r="AW306" s="92"/>
      <c r="AX306" s="92"/>
      <c r="AY306" s="92"/>
      <c r="AZ306" s="92"/>
      <c r="BA306" s="92"/>
      <c r="BB306" s="92"/>
      <c r="BC306" s="92"/>
      <c r="BD306" s="92"/>
      <c r="BE306" s="92"/>
      <c r="BF306" s="92"/>
      <c r="BG306" s="92"/>
      <c r="BH306" s="92"/>
      <c r="BI306" s="92"/>
      <c r="BJ306" s="92"/>
      <c r="BK306" s="92"/>
      <c r="BL306" s="92"/>
      <c r="BN306" s="77"/>
      <c r="BO306" s="77"/>
      <c r="BP306" s="77"/>
      <c r="BQ306" s="77"/>
      <c r="BR306" s="77"/>
      <c r="BS306" s="77"/>
      <c r="BT306" s="77"/>
    </row>
    <row r="307" spans="11:72" ht="15" customHeight="1">
      <c r="K307" s="92"/>
      <c r="L307" s="92"/>
      <c r="M307" s="92"/>
      <c r="N307" s="92"/>
      <c r="O307" s="92"/>
      <c r="P307" s="92"/>
      <c r="Q307" s="92"/>
      <c r="R307" s="92"/>
      <c r="S307" s="65"/>
      <c r="T307" s="65"/>
      <c r="U307" s="93"/>
      <c r="V307" s="92"/>
      <c r="W307" s="472" t="s">
        <v>354</v>
      </c>
      <c r="X307" s="490"/>
      <c r="Y307" s="490"/>
      <c r="Z307" s="490"/>
      <c r="AA307" s="490"/>
      <c r="AB307" s="490"/>
      <c r="AC307" s="67"/>
      <c r="AD307" s="472" t="s">
        <v>354</v>
      </c>
      <c r="AE307" s="490"/>
      <c r="AF307" s="490"/>
      <c r="AG307" s="490"/>
      <c r="AH307" s="490"/>
      <c r="AI307" s="490"/>
      <c r="AM307" s="92"/>
      <c r="AN307" s="92"/>
      <c r="AO307" s="92"/>
      <c r="AP307" s="92"/>
      <c r="AQ307" s="92"/>
      <c r="AR307" s="92"/>
      <c r="AS307" s="92"/>
      <c r="AT307" s="92"/>
      <c r="AU307" s="92"/>
      <c r="AV307" s="92"/>
      <c r="AW307" s="92"/>
      <c r="AX307" s="92"/>
      <c r="AY307" s="92"/>
      <c r="AZ307" s="92"/>
      <c r="BA307" s="92"/>
      <c r="BB307" s="92"/>
      <c r="BC307" s="92"/>
      <c r="BD307" s="92"/>
      <c r="BE307" s="92"/>
      <c r="BF307" s="92"/>
      <c r="BG307" s="74"/>
      <c r="BH307" s="74"/>
      <c r="BI307" s="74"/>
      <c r="BJ307" s="74"/>
      <c r="BK307" s="74"/>
      <c r="BL307" s="74"/>
      <c r="BN307" s="74"/>
      <c r="BO307" s="74"/>
      <c r="BP307" s="74"/>
      <c r="BQ307" s="74"/>
      <c r="BR307" s="74"/>
      <c r="BS307" s="74"/>
      <c r="BT307" s="74"/>
    </row>
    <row r="308" spans="3:72" ht="19.5" customHeight="1">
      <c r="C308" s="75" t="s">
        <v>501</v>
      </c>
      <c r="D308" s="59"/>
      <c r="E308" s="59"/>
      <c r="F308" s="59"/>
      <c r="G308" s="59"/>
      <c r="H308" s="59"/>
      <c r="I308" s="59"/>
      <c r="J308" s="59"/>
      <c r="K308" s="59"/>
      <c r="L308" s="59"/>
      <c r="M308" s="59"/>
      <c r="N308" s="59"/>
      <c r="O308" s="59"/>
      <c r="P308" s="59"/>
      <c r="Q308" s="59"/>
      <c r="R308" s="59"/>
      <c r="S308" s="446"/>
      <c r="T308" s="446"/>
      <c r="U308" s="80"/>
      <c r="W308" s="445">
        <v>12106976972</v>
      </c>
      <c r="X308" s="445"/>
      <c r="Y308" s="445"/>
      <c r="Z308" s="445"/>
      <c r="AA308" s="445"/>
      <c r="AB308" s="445"/>
      <c r="AD308" s="445">
        <f>'[4]lien ket'!J120</f>
        <v>24572863125</v>
      </c>
      <c r="AE308" s="445"/>
      <c r="AF308" s="445"/>
      <c r="AG308" s="445"/>
      <c r="AH308" s="445"/>
      <c r="AI308" s="445"/>
      <c r="AM308" s="126" t="s">
        <v>900</v>
      </c>
      <c r="AN308" s="59"/>
      <c r="AO308" s="59"/>
      <c r="AP308" s="59"/>
      <c r="AQ308" s="59"/>
      <c r="AR308" s="59"/>
      <c r="AS308" s="59"/>
      <c r="AT308" s="59"/>
      <c r="AU308" s="59"/>
      <c r="AV308" s="59"/>
      <c r="AW308" s="59"/>
      <c r="AX308" s="59"/>
      <c r="AY308" s="59"/>
      <c r="AZ308" s="59"/>
      <c r="BA308" s="59"/>
      <c r="BB308" s="59"/>
      <c r="BC308" s="59"/>
      <c r="BD308" s="59"/>
      <c r="BG308" s="547"/>
      <c r="BH308" s="547"/>
      <c r="BI308" s="547"/>
      <c r="BJ308" s="547"/>
      <c r="BK308" s="547"/>
      <c r="BL308" s="547"/>
      <c r="BN308" s="547"/>
      <c r="BO308" s="547"/>
      <c r="BP308" s="547"/>
      <c r="BQ308" s="547"/>
      <c r="BR308" s="547"/>
      <c r="BS308" s="547"/>
      <c r="BT308" s="90"/>
    </row>
    <row r="309" spans="3:72" ht="19.5" customHeight="1">
      <c r="C309" s="75" t="s">
        <v>502</v>
      </c>
      <c r="S309" s="446"/>
      <c r="T309" s="446"/>
      <c r="U309" s="80"/>
      <c r="W309" s="445">
        <v>678070878</v>
      </c>
      <c r="X309" s="445"/>
      <c r="Y309" s="445"/>
      <c r="Z309" s="445"/>
      <c r="AA309" s="445"/>
      <c r="AB309" s="445"/>
      <c r="AD309" s="445">
        <f>'[4]lien ket'!J125</f>
        <v>0</v>
      </c>
      <c r="AE309" s="445"/>
      <c r="AF309" s="445"/>
      <c r="AG309" s="445"/>
      <c r="AH309" s="445"/>
      <c r="AI309" s="445"/>
      <c r="AM309" s="87" t="s">
        <v>389</v>
      </c>
      <c r="BG309" s="90"/>
      <c r="BH309" s="90"/>
      <c r="BI309" s="90"/>
      <c r="BJ309" s="90"/>
      <c r="BK309" s="90"/>
      <c r="BL309" s="90"/>
      <c r="BN309" s="90"/>
      <c r="BO309" s="90"/>
      <c r="BP309" s="90"/>
      <c r="BQ309" s="90"/>
      <c r="BR309" s="90"/>
      <c r="BS309" s="90"/>
      <c r="BT309" s="90"/>
    </row>
    <row r="310" spans="3:72" ht="19.5" customHeight="1">
      <c r="C310" s="66" t="s">
        <v>503</v>
      </c>
      <c r="S310" s="446"/>
      <c r="T310" s="446"/>
      <c r="U310" s="80"/>
      <c r="W310" s="445">
        <v>4831661157</v>
      </c>
      <c r="X310" s="445"/>
      <c r="Y310" s="445"/>
      <c r="Z310" s="445"/>
      <c r="AA310" s="445"/>
      <c r="AB310" s="445"/>
      <c r="AD310" s="445">
        <f>'[4]lien ket'!J122</f>
        <v>2974467794</v>
      </c>
      <c r="AE310" s="445"/>
      <c r="AF310" s="445"/>
      <c r="AG310" s="445"/>
      <c r="AH310" s="445"/>
      <c r="AI310" s="445"/>
      <c r="AM310" s="87"/>
      <c r="BG310" s="90"/>
      <c r="BH310" s="90"/>
      <c r="BI310" s="90"/>
      <c r="BJ310" s="90"/>
      <c r="BK310" s="90"/>
      <c r="BL310" s="90"/>
      <c r="BN310" s="90"/>
      <c r="BO310" s="90"/>
      <c r="BP310" s="90"/>
      <c r="BQ310" s="90"/>
      <c r="BR310" s="90"/>
      <c r="BS310" s="90"/>
      <c r="BT310" s="90"/>
    </row>
    <row r="311" spans="3:72" ht="19.5" customHeight="1">
      <c r="C311" s="66" t="s">
        <v>504</v>
      </c>
      <c r="S311" s="446"/>
      <c r="T311" s="446"/>
      <c r="U311" s="80"/>
      <c r="W311" s="445">
        <v>17668403519</v>
      </c>
      <c r="X311" s="445"/>
      <c r="Y311" s="445"/>
      <c r="Z311" s="445"/>
      <c r="AA311" s="445"/>
      <c r="AB311" s="445"/>
      <c r="AD311" s="445">
        <f>'[4]lien ket'!J123</f>
        <v>10746243886</v>
      </c>
      <c r="AE311" s="445"/>
      <c r="AF311" s="445"/>
      <c r="AG311" s="445"/>
      <c r="AH311" s="445"/>
      <c r="AI311" s="445"/>
      <c r="AM311" s="87" t="s">
        <v>505</v>
      </c>
      <c r="BG311" s="90"/>
      <c r="BH311" s="90"/>
      <c r="BI311" s="90"/>
      <c r="BJ311" s="90"/>
      <c r="BK311" s="90"/>
      <c r="BL311" s="90"/>
      <c r="BN311" s="90"/>
      <c r="BO311" s="90"/>
      <c r="BP311" s="90"/>
      <c r="BQ311" s="90"/>
      <c r="BR311" s="90"/>
      <c r="BS311" s="90"/>
      <c r="BT311" s="90"/>
    </row>
    <row r="312" spans="3:72" ht="19.5" customHeight="1">
      <c r="C312" s="66" t="s">
        <v>506</v>
      </c>
      <c r="S312" s="446"/>
      <c r="T312" s="446"/>
      <c r="U312" s="80"/>
      <c r="W312" s="445">
        <v>22724106</v>
      </c>
      <c r="X312" s="445"/>
      <c r="Y312" s="445"/>
      <c r="Z312" s="445"/>
      <c r="AA312" s="445"/>
      <c r="AB312" s="445"/>
      <c r="AD312" s="445">
        <f>'[4]lien ket'!J124</f>
        <v>305756925</v>
      </c>
      <c r="AE312" s="445"/>
      <c r="AF312" s="445"/>
      <c r="AG312" s="445"/>
      <c r="AH312" s="445"/>
      <c r="AI312" s="445"/>
      <c r="AM312" s="87" t="s">
        <v>507</v>
      </c>
      <c r="BG312" s="90"/>
      <c r="BH312" s="90"/>
      <c r="BI312" s="90"/>
      <c r="BJ312" s="90"/>
      <c r="BK312" s="90"/>
      <c r="BL312" s="90"/>
      <c r="BN312" s="90"/>
      <c r="BO312" s="90"/>
      <c r="BP312" s="90"/>
      <c r="BQ312" s="90"/>
      <c r="BR312" s="90"/>
      <c r="BS312" s="90"/>
      <c r="BT312" s="90"/>
    </row>
    <row r="313" spans="3:72" ht="19.5" customHeight="1">
      <c r="C313" s="66" t="s">
        <v>508</v>
      </c>
      <c r="S313" s="446"/>
      <c r="T313" s="446"/>
      <c r="U313" s="80"/>
      <c r="W313" s="445">
        <f>'[4]lien ket'!F126</f>
        <v>0</v>
      </c>
      <c r="X313" s="445"/>
      <c r="Y313" s="445"/>
      <c r="Z313" s="445"/>
      <c r="AA313" s="445"/>
      <c r="AB313" s="445"/>
      <c r="AC313" s="91"/>
      <c r="AD313" s="445">
        <f>'[4]lien ket'!J126</f>
        <v>0</v>
      </c>
      <c r="AE313" s="445"/>
      <c r="AF313" s="445"/>
      <c r="AG313" s="445"/>
      <c r="AH313" s="445"/>
      <c r="AI313" s="445"/>
      <c r="AM313" s="87"/>
      <c r="BG313" s="90"/>
      <c r="BH313" s="90"/>
      <c r="BI313" s="90"/>
      <c r="BJ313" s="90"/>
      <c r="BK313" s="90"/>
      <c r="BL313" s="90"/>
      <c r="BN313" s="90"/>
      <c r="BO313" s="90"/>
      <c r="BP313" s="90"/>
      <c r="BQ313" s="90"/>
      <c r="BR313" s="90"/>
      <c r="BS313" s="90"/>
      <c r="BT313" s="90"/>
    </row>
    <row r="314" spans="1:72" ht="19.5" customHeight="1">
      <c r="A314" s="75"/>
      <c r="C314" s="66" t="s">
        <v>509</v>
      </c>
      <c r="S314" s="95"/>
      <c r="T314" s="95"/>
      <c r="U314" s="80"/>
      <c r="W314" s="445">
        <v>66609143</v>
      </c>
      <c r="X314" s="445"/>
      <c r="Y314" s="445"/>
      <c r="Z314" s="445"/>
      <c r="AA314" s="445"/>
      <c r="AB314" s="445"/>
      <c r="AD314" s="445">
        <f>'[4]lien ket'!J127</f>
        <v>267565643</v>
      </c>
      <c r="AE314" s="445"/>
      <c r="AF314" s="445"/>
      <c r="AG314" s="445"/>
      <c r="AH314" s="445"/>
      <c r="AI314" s="445"/>
      <c r="AM314" s="87"/>
      <c r="BG314" s="90"/>
      <c r="BH314" s="90"/>
      <c r="BI314" s="90"/>
      <c r="BJ314" s="90"/>
      <c r="BK314" s="90"/>
      <c r="BL314" s="90"/>
      <c r="BN314" s="90"/>
      <c r="BO314" s="90"/>
      <c r="BP314" s="90"/>
      <c r="BQ314" s="90"/>
      <c r="BR314" s="90"/>
      <c r="BS314" s="90"/>
      <c r="BT314" s="90"/>
    </row>
    <row r="315" spans="3:74" ht="19.5" customHeight="1" thickBot="1">
      <c r="C315" s="454" t="s">
        <v>361</v>
      </c>
      <c r="D315" s="454"/>
      <c r="E315" s="454"/>
      <c r="F315" s="454"/>
      <c r="G315" s="454"/>
      <c r="H315" s="454"/>
      <c r="I315" s="454"/>
      <c r="J315" s="454"/>
      <c r="K315" s="454"/>
      <c r="L315" s="454"/>
      <c r="M315" s="454"/>
      <c r="N315" s="454"/>
      <c r="O315" s="454"/>
      <c r="P315" s="454"/>
      <c r="Q315" s="454"/>
      <c r="R315" s="454"/>
      <c r="S315" s="454"/>
      <c r="T315" s="59"/>
      <c r="W315" s="455">
        <f>SUBTOTAL(9,W308:AB313)+W314</f>
        <v>35374445775</v>
      </c>
      <c r="X315" s="455"/>
      <c r="Y315" s="455"/>
      <c r="Z315" s="455"/>
      <c r="AA315" s="455"/>
      <c r="AB315" s="455"/>
      <c r="AD315" s="455">
        <f>SUBTOTAL(9,AD308:AI313)+AD314</f>
        <v>38866897373</v>
      </c>
      <c r="AE315" s="455"/>
      <c r="AF315" s="455"/>
      <c r="AG315" s="455"/>
      <c r="AH315" s="455"/>
      <c r="AI315" s="455"/>
      <c r="AM315" s="59" t="s">
        <v>362</v>
      </c>
      <c r="AN315" s="59"/>
      <c r="AO315" s="59"/>
      <c r="AP315" s="59"/>
      <c r="AQ315" s="59"/>
      <c r="AR315" s="59"/>
      <c r="AS315" s="59"/>
      <c r="AT315" s="59"/>
      <c r="AU315" s="59"/>
      <c r="AV315" s="59"/>
      <c r="AW315" s="59"/>
      <c r="AX315" s="59"/>
      <c r="AY315" s="59"/>
      <c r="AZ315" s="59"/>
      <c r="BA315" s="59"/>
      <c r="BB315" s="59"/>
      <c r="BC315" s="59"/>
      <c r="BD315" s="59"/>
      <c r="BG315" s="489">
        <f>SUBTOTAL(9,BG308:BL312)</f>
        <v>0</v>
      </c>
      <c r="BH315" s="489"/>
      <c r="BI315" s="489"/>
      <c r="BJ315" s="489"/>
      <c r="BK315" s="489"/>
      <c r="BL315" s="489"/>
      <c r="BN315" s="489">
        <f>SUBTOTAL(9,BN308:BS312)</f>
        <v>0</v>
      </c>
      <c r="BO315" s="489"/>
      <c r="BP315" s="489"/>
      <c r="BQ315" s="489"/>
      <c r="BR315" s="489"/>
      <c r="BS315" s="489"/>
      <c r="BT315" s="81"/>
      <c r="BU315" s="357">
        <f>'[4]lien ket'!F119</f>
        <v>40079952685</v>
      </c>
      <c r="BV315" s="358">
        <f>'[4]lien ket'!J119</f>
        <v>38866897373</v>
      </c>
    </row>
    <row r="316" spans="3:74" ht="13.5" customHeight="1" thickTop="1">
      <c r="C316" s="62"/>
      <c r="D316" s="62"/>
      <c r="E316" s="62"/>
      <c r="F316" s="62"/>
      <c r="G316" s="62"/>
      <c r="H316" s="62"/>
      <c r="I316" s="62"/>
      <c r="J316" s="62"/>
      <c r="K316" s="62"/>
      <c r="L316" s="62"/>
      <c r="M316" s="62"/>
      <c r="N316" s="62"/>
      <c r="O316" s="62"/>
      <c r="P316" s="62"/>
      <c r="Q316" s="62"/>
      <c r="R316" s="62"/>
      <c r="S316" s="62"/>
      <c r="T316" s="59"/>
      <c r="W316" s="82"/>
      <c r="X316" s="82"/>
      <c r="Y316" s="82"/>
      <c r="Z316" s="82"/>
      <c r="AA316" s="82"/>
      <c r="AB316" s="82"/>
      <c r="AD316" s="82"/>
      <c r="AE316" s="82"/>
      <c r="AF316" s="82"/>
      <c r="AG316" s="82"/>
      <c r="AH316" s="82"/>
      <c r="AI316" s="82"/>
      <c r="AM316" s="59"/>
      <c r="AN316" s="59"/>
      <c r="AO316" s="59"/>
      <c r="AP316" s="59"/>
      <c r="AQ316" s="59"/>
      <c r="AR316" s="59"/>
      <c r="AS316" s="59"/>
      <c r="AT316" s="59"/>
      <c r="AU316" s="59"/>
      <c r="AV316" s="59"/>
      <c r="AW316" s="59"/>
      <c r="AX316" s="59"/>
      <c r="AY316" s="59"/>
      <c r="AZ316" s="59"/>
      <c r="BA316" s="59"/>
      <c r="BB316" s="59"/>
      <c r="BC316" s="59"/>
      <c r="BD316" s="59"/>
      <c r="BG316" s="81"/>
      <c r="BH316" s="81"/>
      <c r="BI316" s="81"/>
      <c r="BJ316" s="81"/>
      <c r="BK316" s="81"/>
      <c r="BL316" s="81"/>
      <c r="BN316" s="81"/>
      <c r="BO316" s="81"/>
      <c r="BP316" s="81"/>
      <c r="BQ316" s="81"/>
      <c r="BR316" s="81"/>
      <c r="BS316" s="81"/>
      <c r="BT316" s="81"/>
      <c r="BU316" s="357">
        <f>BU315-W315</f>
        <v>4705506910</v>
      </c>
      <c r="BV316" s="358">
        <f>BV315-AD315</f>
        <v>0</v>
      </c>
    </row>
    <row r="317" spans="3:64" ht="43.5" customHeight="1" hidden="1">
      <c r="C317" s="680" t="s">
        <v>832</v>
      </c>
      <c r="D317" s="680"/>
      <c r="E317" s="680"/>
      <c r="F317" s="680"/>
      <c r="G317" s="680"/>
      <c r="H317" s="680"/>
      <c r="I317" s="680"/>
      <c r="J317" s="680"/>
      <c r="K317" s="680"/>
      <c r="L317" s="680"/>
      <c r="M317" s="680"/>
      <c r="N317" s="680"/>
      <c r="O317" s="680"/>
      <c r="P317" s="680"/>
      <c r="Q317" s="680"/>
      <c r="R317" s="680"/>
      <c r="S317" s="680"/>
      <c r="T317" s="680"/>
      <c r="U317" s="680"/>
      <c r="V317" s="680"/>
      <c r="W317" s="680"/>
      <c r="X317" s="680"/>
      <c r="Y317" s="680"/>
      <c r="Z317" s="680"/>
      <c r="AA317" s="680"/>
      <c r="AB317" s="680"/>
      <c r="AC317" s="680"/>
      <c r="AD317" s="680"/>
      <c r="AE317" s="680"/>
      <c r="AF317" s="680"/>
      <c r="AG317" s="680"/>
      <c r="AH317" s="680"/>
      <c r="AI317" s="680"/>
      <c r="AM317" s="92"/>
      <c r="AN317" s="92"/>
      <c r="AO317" s="92"/>
      <c r="AP317" s="92"/>
      <c r="AQ317" s="92"/>
      <c r="AR317" s="92"/>
      <c r="AS317" s="92"/>
      <c r="AT317" s="92"/>
      <c r="AU317" s="92"/>
      <c r="AV317" s="92"/>
      <c r="AW317" s="92"/>
      <c r="AX317" s="92"/>
      <c r="AY317" s="92"/>
      <c r="AZ317" s="92"/>
      <c r="BA317" s="92"/>
      <c r="BB317" s="92"/>
      <c r="BC317" s="92"/>
      <c r="BD317" s="92"/>
      <c r="BE317" s="92"/>
      <c r="BF317" s="92"/>
      <c r="BG317" s="92"/>
      <c r="BH317" s="92"/>
      <c r="BI317" s="92"/>
      <c r="BJ317" s="92"/>
      <c r="BK317" s="92"/>
      <c r="BL317" s="92"/>
    </row>
    <row r="318" spans="3:64" ht="18" customHeight="1" hidden="1">
      <c r="C318" s="350"/>
      <c r="D318" s="350"/>
      <c r="E318" s="350"/>
      <c r="F318" s="350"/>
      <c r="G318" s="350"/>
      <c r="H318" s="350"/>
      <c r="I318" s="350"/>
      <c r="J318" s="350"/>
      <c r="K318" s="350"/>
      <c r="L318" s="350"/>
      <c r="M318" s="350"/>
      <c r="N318" s="350"/>
      <c r="O318" s="350"/>
      <c r="P318" s="350"/>
      <c r="Q318" s="350"/>
      <c r="R318" s="350"/>
      <c r="S318" s="350"/>
      <c r="T318" s="350"/>
      <c r="U318" s="350"/>
      <c r="V318" s="350"/>
      <c r="W318" s="377"/>
      <c r="X318" s="377"/>
      <c r="Y318" s="377"/>
      <c r="Z318" s="377"/>
      <c r="AA318" s="377"/>
      <c r="AB318" s="377"/>
      <c r="AC318" s="377"/>
      <c r="AD318" s="377"/>
      <c r="AE318" s="377"/>
      <c r="AF318" s="377"/>
      <c r="AG318" s="377"/>
      <c r="AH318" s="377"/>
      <c r="AI318" s="377"/>
      <c r="AM318" s="92"/>
      <c r="AN318" s="92"/>
      <c r="AO318" s="92"/>
      <c r="AP318" s="92"/>
      <c r="AQ318" s="92"/>
      <c r="AR318" s="92"/>
      <c r="AS318" s="92"/>
      <c r="AT318" s="92"/>
      <c r="AU318" s="92"/>
      <c r="AV318" s="92"/>
      <c r="AW318" s="92"/>
      <c r="AX318" s="92"/>
      <c r="AY318" s="92"/>
      <c r="AZ318" s="92"/>
      <c r="BA318" s="92"/>
      <c r="BB318" s="92"/>
      <c r="BC318" s="92"/>
      <c r="BD318" s="92"/>
      <c r="BE318" s="92"/>
      <c r="BF318" s="92"/>
      <c r="BG318" s="92"/>
      <c r="BH318" s="92"/>
      <c r="BI318" s="92"/>
      <c r="BJ318" s="92"/>
      <c r="BK318" s="92"/>
      <c r="BL318" s="92"/>
    </row>
    <row r="319" spans="1:72" ht="19.5" customHeight="1">
      <c r="A319" s="62">
        <v>15</v>
      </c>
      <c r="B319" s="59" t="s">
        <v>348</v>
      </c>
      <c r="C319" s="96" t="s">
        <v>510</v>
      </c>
      <c r="D319" s="92"/>
      <c r="E319" s="92"/>
      <c r="F319" s="92"/>
      <c r="G319" s="92"/>
      <c r="H319" s="92"/>
      <c r="I319" s="92"/>
      <c r="J319" s="92"/>
      <c r="K319" s="92"/>
      <c r="L319" s="92"/>
      <c r="M319" s="92"/>
      <c r="N319" s="92"/>
      <c r="O319" s="92"/>
      <c r="P319" s="92"/>
      <c r="Q319" s="92"/>
      <c r="R319" s="92"/>
      <c r="S319" s="92"/>
      <c r="T319" s="92"/>
      <c r="U319" s="92"/>
      <c r="V319" s="92"/>
      <c r="W319" s="470" t="str">
        <f>W306</f>
        <v>30/09/2013</v>
      </c>
      <c r="X319" s="470"/>
      <c r="Y319" s="470"/>
      <c r="Z319" s="470"/>
      <c r="AA319" s="470"/>
      <c r="AB319" s="470"/>
      <c r="AD319" s="470" t="str">
        <f>AD306</f>
        <v>01/01/2013</v>
      </c>
      <c r="AE319" s="470"/>
      <c r="AF319" s="470"/>
      <c r="AG319" s="470"/>
      <c r="AH319" s="470"/>
      <c r="AI319" s="470"/>
      <c r="AK319" s="59">
        <v>17</v>
      </c>
      <c r="AL319" s="59" t="s">
        <v>348</v>
      </c>
      <c r="AM319" s="96" t="s">
        <v>511</v>
      </c>
      <c r="AN319" s="92"/>
      <c r="AO319" s="92"/>
      <c r="AP319" s="92"/>
      <c r="AQ319" s="92"/>
      <c r="AR319" s="92"/>
      <c r="AS319" s="92"/>
      <c r="AT319" s="92"/>
      <c r="AU319" s="92"/>
      <c r="AV319" s="92"/>
      <c r="AW319" s="92"/>
      <c r="AX319" s="92"/>
      <c r="AY319" s="92"/>
      <c r="AZ319" s="92"/>
      <c r="BA319" s="92"/>
      <c r="BB319" s="92"/>
      <c r="BC319" s="92"/>
      <c r="BD319" s="92"/>
      <c r="BE319" s="92"/>
      <c r="BF319" s="92"/>
      <c r="BG319" s="92"/>
      <c r="BH319" s="92"/>
      <c r="BI319" s="92"/>
      <c r="BJ319" s="92"/>
      <c r="BK319" s="92"/>
      <c r="BL319" s="92"/>
      <c r="BN319" s="77"/>
      <c r="BO319" s="77"/>
      <c r="BP319" s="77"/>
      <c r="BQ319" s="77"/>
      <c r="BR319" s="77"/>
      <c r="BS319" s="77"/>
      <c r="BT319" s="77"/>
    </row>
    <row r="320" spans="3:72" ht="19.5" customHeight="1">
      <c r="C320" s="92"/>
      <c r="D320" s="92"/>
      <c r="E320" s="92"/>
      <c r="F320" s="92"/>
      <c r="G320" s="92"/>
      <c r="H320" s="92"/>
      <c r="I320" s="92"/>
      <c r="J320" s="92"/>
      <c r="K320" s="92"/>
      <c r="L320" s="92"/>
      <c r="M320" s="92"/>
      <c r="N320" s="92"/>
      <c r="O320" s="92"/>
      <c r="P320" s="92"/>
      <c r="Q320" s="92"/>
      <c r="R320" s="92"/>
      <c r="S320" s="92"/>
      <c r="T320" s="92"/>
      <c r="U320" s="92"/>
      <c r="V320" s="92"/>
      <c r="W320" s="472" t="s">
        <v>354</v>
      </c>
      <c r="X320" s="490"/>
      <c r="Y320" s="490"/>
      <c r="Z320" s="490"/>
      <c r="AA320" s="490"/>
      <c r="AB320" s="490"/>
      <c r="AC320" s="67"/>
      <c r="AD320" s="472" t="s">
        <v>354</v>
      </c>
      <c r="AE320" s="490"/>
      <c r="AF320" s="490"/>
      <c r="AG320" s="490"/>
      <c r="AH320" s="490"/>
      <c r="AI320" s="490"/>
      <c r="AM320" s="92"/>
      <c r="AN320" s="92"/>
      <c r="AO320" s="92"/>
      <c r="AP320" s="92"/>
      <c r="AQ320" s="92"/>
      <c r="AR320" s="92"/>
      <c r="AS320" s="92"/>
      <c r="AT320" s="92"/>
      <c r="AU320" s="92"/>
      <c r="AV320" s="92"/>
      <c r="AW320" s="92"/>
      <c r="AX320" s="92"/>
      <c r="AY320" s="92"/>
      <c r="AZ320" s="92"/>
      <c r="BA320" s="92"/>
      <c r="BB320" s="92"/>
      <c r="BC320" s="92"/>
      <c r="BD320" s="92"/>
      <c r="BE320" s="92"/>
      <c r="BF320" s="92"/>
      <c r="BG320" s="74"/>
      <c r="BH320" s="74"/>
      <c r="BI320" s="74"/>
      <c r="BJ320" s="74"/>
      <c r="BK320" s="74"/>
      <c r="BL320" s="74"/>
      <c r="BN320" s="74"/>
      <c r="BO320" s="74"/>
      <c r="BP320" s="74"/>
      <c r="BQ320" s="74"/>
      <c r="BR320" s="74"/>
      <c r="BS320" s="74"/>
      <c r="BT320" s="74"/>
    </row>
    <row r="321" spans="3:72" ht="19.5" customHeight="1">
      <c r="C321" s="75" t="s">
        <v>720</v>
      </c>
      <c r="D321" s="59"/>
      <c r="E321" s="59"/>
      <c r="F321" s="59"/>
      <c r="G321" s="59"/>
      <c r="H321" s="59"/>
      <c r="I321" s="59"/>
      <c r="J321" s="59"/>
      <c r="K321" s="59"/>
      <c r="L321" s="59"/>
      <c r="M321" s="59"/>
      <c r="N321" s="59"/>
      <c r="O321" s="59"/>
      <c r="P321" s="59"/>
      <c r="Q321" s="59"/>
      <c r="R321" s="59"/>
      <c r="S321" s="59"/>
      <c r="T321" s="59"/>
      <c r="W321" s="462">
        <v>9115737041</v>
      </c>
      <c r="X321" s="462"/>
      <c r="Y321" s="462"/>
      <c r="Z321" s="462"/>
      <c r="AA321" s="462"/>
      <c r="AB321" s="462"/>
      <c r="AD321" s="462">
        <v>5158583302</v>
      </c>
      <c r="AE321" s="462"/>
      <c r="AF321" s="462"/>
      <c r="AG321" s="462"/>
      <c r="AH321" s="462"/>
      <c r="AI321" s="462"/>
      <c r="AM321" s="75"/>
      <c r="AN321" s="59"/>
      <c r="AO321" s="59"/>
      <c r="AP321" s="59"/>
      <c r="AQ321" s="59"/>
      <c r="AR321" s="59"/>
      <c r="AS321" s="59"/>
      <c r="AT321" s="59"/>
      <c r="AU321" s="59"/>
      <c r="AV321" s="59"/>
      <c r="AW321" s="59"/>
      <c r="AX321" s="59"/>
      <c r="AY321" s="59"/>
      <c r="AZ321" s="59"/>
      <c r="BA321" s="59"/>
      <c r="BB321" s="59"/>
      <c r="BC321" s="59"/>
      <c r="BD321" s="59"/>
      <c r="BG321" s="76"/>
      <c r="BH321" s="76"/>
      <c r="BI321" s="76"/>
      <c r="BJ321" s="76"/>
      <c r="BK321" s="76"/>
      <c r="BL321" s="76"/>
      <c r="BN321" s="76"/>
      <c r="BO321" s="76"/>
      <c r="BP321" s="76"/>
      <c r="BQ321" s="76"/>
      <c r="BR321" s="76"/>
      <c r="BS321" s="76"/>
      <c r="BT321" s="77"/>
    </row>
    <row r="322" spans="3:72" ht="19.5" customHeight="1">
      <c r="C322" s="75" t="s">
        <v>833</v>
      </c>
      <c r="D322" s="59"/>
      <c r="E322" s="59"/>
      <c r="F322" s="59"/>
      <c r="G322" s="59"/>
      <c r="H322" s="59"/>
      <c r="I322" s="59"/>
      <c r="J322" s="59"/>
      <c r="K322" s="59"/>
      <c r="L322" s="59"/>
      <c r="M322" s="59"/>
      <c r="N322" s="59"/>
      <c r="O322" s="59"/>
      <c r="P322" s="59"/>
      <c r="Q322" s="59"/>
      <c r="R322" s="59"/>
      <c r="S322" s="59"/>
      <c r="T322" s="59"/>
      <c r="W322" s="462">
        <v>8730515220</v>
      </c>
      <c r="X322" s="462"/>
      <c r="Y322" s="462"/>
      <c r="Z322" s="462"/>
      <c r="AA322" s="462"/>
      <c r="AB322" s="462"/>
      <c r="AD322" s="462">
        <v>261595916</v>
      </c>
      <c r="AE322" s="462"/>
      <c r="AF322" s="462"/>
      <c r="AG322" s="462"/>
      <c r="AH322" s="462"/>
      <c r="AI322" s="462"/>
      <c r="AM322" s="75"/>
      <c r="AN322" s="59"/>
      <c r="AO322" s="59"/>
      <c r="AP322" s="59"/>
      <c r="AQ322" s="59"/>
      <c r="AR322" s="59"/>
      <c r="AS322" s="59"/>
      <c r="AT322" s="59"/>
      <c r="AU322" s="59"/>
      <c r="AV322" s="59"/>
      <c r="AW322" s="59"/>
      <c r="AX322" s="59"/>
      <c r="AY322" s="59"/>
      <c r="AZ322" s="59"/>
      <c r="BA322" s="59"/>
      <c r="BB322" s="59"/>
      <c r="BC322" s="59"/>
      <c r="BD322" s="59"/>
      <c r="BG322" s="76"/>
      <c r="BH322" s="76"/>
      <c r="BI322" s="76"/>
      <c r="BJ322" s="76"/>
      <c r="BK322" s="76"/>
      <c r="BL322" s="76"/>
      <c r="BN322" s="76"/>
      <c r="BO322" s="76"/>
      <c r="BP322" s="76"/>
      <c r="BQ322" s="76"/>
      <c r="BR322" s="76"/>
      <c r="BS322" s="76"/>
      <c r="BT322" s="77"/>
    </row>
    <row r="323" spans="3:72" ht="19.5" customHeight="1">
      <c r="C323" s="75" t="s">
        <v>834</v>
      </c>
      <c r="D323" s="59"/>
      <c r="E323" s="59"/>
      <c r="F323" s="59"/>
      <c r="G323" s="59"/>
      <c r="H323" s="59"/>
      <c r="I323" s="59"/>
      <c r="J323" s="59"/>
      <c r="K323" s="59"/>
      <c r="L323" s="59"/>
      <c r="M323" s="59"/>
      <c r="N323" s="59"/>
      <c r="O323" s="59"/>
      <c r="P323" s="59"/>
      <c r="Q323" s="59"/>
      <c r="R323" s="59"/>
      <c r="S323" s="59"/>
      <c r="T323" s="59"/>
      <c r="W323" s="462">
        <v>26404000</v>
      </c>
      <c r="X323" s="462"/>
      <c r="Y323" s="462"/>
      <c r="Z323" s="462"/>
      <c r="AA323" s="462"/>
      <c r="AB323" s="462"/>
      <c r="AD323" s="462">
        <v>28016000</v>
      </c>
      <c r="AE323" s="462"/>
      <c r="AF323" s="462"/>
      <c r="AG323" s="462"/>
      <c r="AH323" s="462"/>
      <c r="AI323" s="462"/>
      <c r="AM323" s="75"/>
      <c r="AN323" s="59"/>
      <c r="AO323" s="59"/>
      <c r="AP323" s="59"/>
      <c r="AQ323" s="59"/>
      <c r="AR323" s="59"/>
      <c r="AS323" s="59"/>
      <c r="AT323" s="59"/>
      <c r="AU323" s="59"/>
      <c r="AV323" s="59"/>
      <c r="AW323" s="59"/>
      <c r="AX323" s="59"/>
      <c r="AY323" s="59"/>
      <c r="AZ323" s="59"/>
      <c r="BA323" s="59"/>
      <c r="BB323" s="59"/>
      <c r="BC323" s="59"/>
      <c r="BD323" s="59"/>
      <c r="BG323" s="76"/>
      <c r="BH323" s="76"/>
      <c r="BI323" s="76"/>
      <c r="BJ323" s="76"/>
      <c r="BK323" s="76"/>
      <c r="BL323" s="76"/>
      <c r="BN323" s="76"/>
      <c r="BO323" s="76"/>
      <c r="BP323" s="76"/>
      <c r="BQ323" s="76"/>
      <c r="BR323" s="76"/>
      <c r="BS323" s="76"/>
      <c r="BT323" s="77"/>
    </row>
    <row r="324" spans="3:72" ht="19.5" customHeight="1">
      <c r="C324" s="75" t="s">
        <v>835</v>
      </c>
      <c r="D324" s="75"/>
      <c r="E324" s="59"/>
      <c r="F324" s="59"/>
      <c r="G324" s="59"/>
      <c r="H324" s="59"/>
      <c r="I324" s="59"/>
      <c r="J324" s="59"/>
      <c r="K324" s="59"/>
      <c r="L324" s="59"/>
      <c r="M324" s="59"/>
      <c r="N324" s="59"/>
      <c r="O324" s="59"/>
      <c r="P324" s="59"/>
      <c r="Q324" s="59"/>
      <c r="R324" s="59"/>
      <c r="S324" s="59"/>
      <c r="T324" s="59"/>
      <c r="W324" s="462">
        <v>23574631938</v>
      </c>
      <c r="X324" s="462"/>
      <c r="Y324" s="462"/>
      <c r="Z324" s="462"/>
      <c r="AA324" s="462"/>
      <c r="AB324" s="462"/>
      <c r="AD324" s="462">
        <v>0</v>
      </c>
      <c r="AE324" s="462"/>
      <c r="AF324" s="462"/>
      <c r="AG324" s="462"/>
      <c r="AH324" s="462"/>
      <c r="AI324" s="462"/>
      <c r="AM324" s="75"/>
      <c r="AN324" s="59"/>
      <c r="AO324" s="59"/>
      <c r="AP324" s="59"/>
      <c r="AQ324" s="59"/>
      <c r="AR324" s="59"/>
      <c r="AS324" s="59"/>
      <c r="AT324" s="59"/>
      <c r="AU324" s="59"/>
      <c r="AV324" s="59"/>
      <c r="AW324" s="59"/>
      <c r="AX324" s="59"/>
      <c r="AY324" s="59"/>
      <c r="AZ324" s="59"/>
      <c r="BA324" s="59"/>
      <c r="BB324" s="59"/>
      <c r="BC324" s="59"/>
      <c r="BD324" s="59"/>
      <c r="BG324" s="76"/>
      <c r="BH324" s="76"/>
      <c r="BI324" s="76"/>
      <c r="BJ324" s="76"/>
      <c r="BK324" s="76"/>
      <c r="BL324" s="76"/>
      <c r="BN324" s="76"/>
      <c r="BO324" s="76"/>
      <c r="BP324" s="76"/>
      <c r="BQ324" s="76"/>
      <c r="BR324" s="76"/>
      <c r="BS324" s="76"/>
      <c r="BT324" s="77"/>
    </row>
    <row r="325" spans="3:72" ht="19.5" customHeight="1">
      <c r="C325" s="75" t="s">
        <v>836</v>
      </c>
      <c r="D325" s="75"/>
      <c r="E325" s="59"/>
      <c r="F325" s="59"/>
      <c r="G325" s="59"/>
      <c r="H325" s="59"/>
      <c r="I325" s="59"/>
      <c r="J325" s="59"/>
      <c r="K325" s="59"/>
      <c r="L325" s="59"/>
      <c r="M325" s="59"/>
      <c r="N325" s="59"/>
      <c r="O325" s="59"/>
      <c r="P325" s="59"/>
      <c r="Q325" s="59"/>
      <c r="R325" s="59"/>
      <c r="S325" s="59"/>
      <c r="T325" s="59"/>
      <c r="W325" s="462">
        <v>32582279700</v>
      </c>
      <c r="X325" s="462"/>
      <c r="Y325" s="462"/>
      <c r="Z325" s="462"/>
      <c r="AA325" s="462"/>
      <c r="AB325" s="462"/>
      <c r="AD325" s="462">
        <v>9221600000</v>
      </c>
      <c r="AE325" s="462"/>
      <c r="AF325" s="462"/>
      <c r="AG325" s="462"/>
      <c r="AH325" s="462"/>
      <c r="AI325" s="462"/>
      <c r="AM325" s="75"/>
      <c r="AN325" s="59"/>
      <c r="AO325" s="59"/>
      <c r="AP325" s="59"/>
      <c r="AQ325" s="59"/>
      <c r="AR325" s="59"/>
      <c r="AS325" s="59"/>
      <c r="AT325" s="59"/>
      <c r="AU325" s="59"/>
      <c r="AV325" s="59"/>
      <c r="AW325" s="59"/>
      <c r="AX325" s="59"/>
      <c r="AY325" s="59"/>
      <c r="AZ325" s="59"/>
      <c r="BA325" s="59"/>
      <c r="BB325" s="59"/>
      <c r="BC325" s="59"/>
      <c r="BD325" s="59"/>
      <c r="BG325" s="76"/>
      <c r="BH325" s="76"/>
      <c r="BI325" s="76"/>
      <c r="BJ325" s="76"/>
      <c r="BK325" s="76"/>
      <c r="BL325" s="76"/>
      <c r="BN325" s="76"/>
      <c r="BO325" s="76"/>
      <c r="BP325" s="76"/>
      <c r="BQ325" s="76"/>
      <c r="BR325" s="76"/>
      <c r="BS325" s="76"/>
      <c r="BT325" s="77"/>
    </row>
    <row r="326" spans="3:72" ht="19.5" customHeight="1">
      <c r="C326" s="75" t="s">
        <v>842</v>
      </c>
      <c r="D326" s="59"/>
      <c r="E326" s="59"/>
      <c r="F326" s="59"/>
      <c r="G326" s="59"/>
      <c r="H326" s="59"/>
      <c r="I326" s="59"/>
      <c r="J326" s="59"/>
      <c r="K326" s="59"/>
      <c r="L326" s="59"/>
      <c r="M326" s="59"/>
      <c r="N326" s="59"/>
      <c r="O326" s="59"/>
      <c r="P326" s="59"/>
      <c r="Q326" s="59"/>
      <c r="R326" s="59"/>
      <c r="S326" s="59"/>
      <c r="T326" s="59"/>
      <c r="W326" s="472">
        <v>-819418601</v>
      </c>
      <c r="X326" s="472"/>
      <c r="Y326" s="472"/>
      <c r="Z326" s="472"/>
      <c r="AA326" s="472"/>
      <c r="AB326" s="472"/>
      <c r="AD326" s="472">
        <v>414900000</v>
      </c>
      <c r="AE326" s="472"/>
      <c r="AF326" s="472"/>
      <c r="AG326" s="472"/>
      <c r="AH326" s="472"/>
      <c r="AI326" s="472"/>
      <c r="AM326" s="75"/>
      <c r="AN326" s="59"/>
      <c r="AO326" s="59"/>
      <c r="AP326" s="59"/>
      <c r="AQ326" s="59"/>
      <c r="AR326" s="59"/>
      <c r="AS326" s="59"/>
      <c r="AT326" s="59"/>
      <c r="AU326" s="59"/>
      <c r="AV326" s="59"/>
      <c r="AW326" s="59"/>
      <c r="AX326" s="59"/>
      <c r="AY326" s="59"/>
      <c r="AZ326" s="59"/>
      <c r="BA326" s="59"/>
      <c r="BB326" s="59"/>
      <c r="BC326" s="59"/>
      <c r="BD326" s="59"/>
      <c r="BG326" s="76"/>
      <c r="BH326" s="76"/>
      <c r="BI326" s="76"/>
      <c r="BJ326" s="76"/>
      <c r="BK326" s="76"/>
      <c r="BL326" s="76"/>
      <c r="BN326" s="76"/>
      <c r="BO326" s="76"/>
      <c r="BP326" s="76"/>
      <c r="BQ326" s="76"/>
      <c r="BR326" s="76"/>
      <c r="BS326" s="76"/>
      <c r="BT326" s="77"/>
    </row>
    <row r="327" spans="3:76" ht="19.5" customHeight="1" thickBot="1">
      <c r="C327" s="454" t="s">
        <v>361</v>
      </c>
      <c r="D327" s="454"/>
      <c r="E327" s="454"/>
      <c r="F327" s="454"/>
      <c r="G327" s="454"/>
      <c r="H327" s="454"/>
      <c r="I327" s="454"/>
      <c r="J327" s="454"/>
      <c r="K327" s="454"/>
      <c r="L327" s="454"/>
      <c r="M327" s="454"/>
      <c r="N327" s="454"/>
      <c r="O327" s="454"/>
      <c r="P327" s="454"/>
      <c r="Q327" s="454"/>
      <c r="R327" s="454"/>
      <c r="S327" s="454"/>
      <c r="T327" s="59"/>
      <c r="W327" s="455">
        <f>SUBTOTAL(9,W321:AB326)</f>
        <v>73210149298</v>
      </c>
      <c r="X327" s="455"/>
      <c r="Y327" s="455"/>
      <c r="Z327" s="455"/>
      <c r="AA327" s="455"/>
      <c r="AB327" s="455"/>
      <c r="AD327" s="455">
        <f>SUBTOTAL(9,AD321:AI326)</f>
        <v>15084695218</v>
      </c>
      <c r="AE327" s="455"/>
      <c r="AF327" s="455"/>
      <c r="AG327" s="455"/>
      <c r="AH327" s="455"/>
      <c r="AI327" s="455"/>
      <c r="AM327" s="59" t="s">
        <v>361</v>
      </c>
      <c r="AN327" s="59"/>
      <c r="AO327" s="59"/>
      <c r="AP327" s="59"/>
      <c r="AQ327" s="59"/>
      <c r="AR327" s="59"/>
      <c r="AS327" s="59"/>
      <c r="AT327" s="59"/>
      <c r="AU327" s="59"/>
      <c r="AV327" s="59"/>
      <c r="AW327" s="59"/>
      <c r="AX327" s="59"/>
      <c r="AY327" s="59"/>
      <c r="AZ327" s="59"/>
      <c r="BA327" s="59"/>
      <c r="BB327" s="59"/>
      <c r="BC327" s="59"/>
      <c r="BD327" s="59"/>
      <c r="BG327" s="489" t="e">
        <f>SUBTOTAL(9,#REF!)</f>
        <v>#REF!</v>
      </c>
      <c r="BH327" s="489"/>
      <c r="BI327" s="489"/>
      <c r="BJ327" s="489"/>
      <c r="BK327" s="489"/>
      <c r="BL327" s="489"/>
      <c r="BN327" s="489" t="e">
        <f>SUBTOTAL(9,#REF!)</f>
        <v>#REF!</v>
      </c>
      <c r="BO327" s="489"/>
      <c r="BP327" s="489"/>
      <c r="BQ327" s="489"/>
      <c r="BR327" s="489"/>
      <c r="BS327" s="489"/>
      <c r="BT327" s="81"/>
      <c r="BU327" s="378">
        <f>'[4]lien ket'!F129</f>
        <v>53436510616</v>
      </c>
      <c r="BV327" s="358">
        <f>'[4]lien ket'!J129</f>
        <v>15084695218</v>
      </c>
      <c r="BW327" s="150">
        <f>BU327-W327</f>
        <v>-19773638682</v>
      </c>
      <c r="BX327" s="72">
        <f>BV327-AD327</f>
        <v>0</v>
      </c>
    </row>
    <row r="328" spans="3:74" ht="12.75" customHeight="1" thickTop="1">
      <c r="C328" s="92"/>
      <c r="D328" s="92"/>
      <c r="E328" s="92"/>
      <c r="F328" s="92"/>
      <c r="G328" s="92"/>
      <c r="H328" s="92"/>
      <c r="I328" s="92"/>
      <c r="J328" s="92"/>
      <c r="K328" s="92"/>
      <c r="L328" s="92"/>
      <c r="M328" s="92"/>
      <c r="N328" s="92"/>
      <c r="O328" s="92"/>
      <c r="P328" s="92"/>
      <c r="Q328" s="92"/>
      <c r="R328" s="92"/>
      <c r="S328" s="92"/>
      <c r="T328" s="92"/>
      <c r="U328" s="92"/>
      <c r="V328" s="92"/>
      <c r="AD328" s="94"/>
      <c r="AE328" s="94"/>
      <c r="AF328" s="94"/>
      <c r="AG328" s="94"/>
      <c r="AH328" s="94"/>
      <c r="AI328" s="94"/>
      <c r="AM328" s="92"/>
      <c r="AN328" s="92"/>
      <c r="AO328" s="92"/>
      <c r="AP328" s="92"/>
      <c r="AQ328" s="92"/>
      <c r="AR328" s="92"/>
      <c r="AS328" s="92"/>
      <c r="AT328" s="92"/>
      <c r="AU328" s="92"/>
      <c r="AV328" s="92"/>
      <c r="AW328" s="92"/>
      <c r="AX328" s="92"/>
      <c r="AY328" s="92"/>
      <c r="AZ328" s="92"/>
      <c r="BA328" s="92"/>
      <c r="BB328" s="92"/>
      <c r="BC328" s="92"/>
      <c r="BD328" s="92"/>
      <c r="BE328" s="92"/>
      <c r="BF328" s="92"/>
      <c r="BG328" s="92"/>
      <c r="BH328" s="92"/>
      <c r="BI328" s="92"/>
      <c r="BJ328" s="92"/>
      <c r="BK328" s="92"/>
      <c r="BL328" s="92"/>
      <c r="BN328" s="77"/>
      <c r="BO328" s="77"/>
      <c r="BP328" s="77"/>
      <c r="BQ328" s="77"/>
      <c r="BR328" s="77"/>
      <c r="BS328" s="77"/>
      <c r="BT328" s="77"/>
      <c r="BU328" s="357">
        <f>BU327-W327</f>
        <v>-19773638682</v>
      </c>
      <c r="BV328" s="358">
        <f>BV327-AD327</f>
        <v>0</v>
      </c>
    </row>
    <row r="329" spans="3:74" ht="12.75" customHeight="1" hidden="1">
      <c r="C329" s="92"/>
      <c r="D329" s="92"/>
      <c r="E329" s="92"/>
      <c r="F329" s="92"/>
      <c r="G329" s="92"/>
      <c r="H329" s="92"/>
      <c r="I329" s="92"/>
      <c r="J329" s="92"/>
      <c r="K329" s="92"/>
      <c r="L329" s="92"/>
      <c r="M329" s="92"/>
      <c r="N329" s="92"/>
      <c r="O329" s="92"/>
      <c r="P329" s="92"/>
      <c r="Q329" s="92"/>
      <c r="R329" s="92"/>
      <c r="S329" s="92"/>
      <c r="T329" s="92"/>
      <c r="U329" s="92"/>
      <c r="V329" s="92"/>
      <c r="AD329" s="94"/>
      <c r="AE329" s="94"/>
      <c r="AF329" s="94"/>
      <c r="AG329" s="94"/>
      <c r="AH329" s="94"/>
      <c r="AI329" s="94"/>
      <c r="AM329" s="92"/>
      <c r="AN329" s="92"/>
      <c r="AO329" s="92"/>
      <c r="AP329" s="92"/>
      <c r="AQ329" s="92"/>
      <c r="AR329" s="92"/>
      <c r="AS329" s="92"/>
      <c r="AT329" s="92"/>
      <c r="AU329" s="92"/>
      <c r="AV329" s="92"/>
      <c r="AW329" s="92"/>
      <c r="AX329" s="92"/>
      <c r="AY329" s="92"/>
      <c r="AZ329" s="92"/>
      <c r="BA329" s="92"/>
      <c r="BB329" s="92"/>
      <c r="BC329" s="92"/>
      <c r="BD329" s="92"/>
      <c r="BE329" s="92"/>
      <c r="BF329" s="92"/>
      <c r="BG329" s="92"/>
      <c r="BH329" s="92"/>
      <c r="BI329" s="92"/>
      <c r="BJ329" s="92"/>
      <c r="BK329" s="92"/>
      <c r="BL329" s="92"/>
      <c r="BN329" s="77"/>
      <c r="BO329" s="77"/>
      <c r="BP329" s="77"/>
      <c r="BQ329" s="77"/>
      <c r="BR329" s="77"/>
      <c r="BS329" s="77"/>
      <c r="BT329" s="77"/>
      <c r="BV329" s="358"/>
    </row>
    <row r="330" spans="1:72" ht="19.5" customHeight="1">
      <c r="A330" s="62">
        <v>16</v>
      </c>
      <c r="B330" s="59" t="s">
        <v>348</v>
      </c>
      <c r="C330" s="96" t="s">
        <v>512</v>
      </c>
      <c r="D330" s="92"/>
      <c r="E330" s="92"/>
      <c r="F330" s="92"/>
      <c r="G330" s="92"/>
      <c r="H330" s="92"/>
      <c r="I330" s="92"/>
      <c r="J330" s="92"/>
      <c r="K330" s="92"/>
      <c r="L330" s="92"/>
      <c r="M330" s="92"/>
      <c r="N330" s="92"/>
      <c r="O330" s="92"/>
      <c r="P330" s="92"/>
      <c r="Q330" s="92"/>
      <c r="R330" s="92"/>
      <c r="U330" s="92"/>
      <c r="V330" s="92"/>
      <c r="AD330" s="94"/>
      <c r="AE330" s="94"/>
      <c r="AF330" s="94"/>
      <c r="AG330" s="94"/>
      <c r="AH330" s="94"/>
      <c r="AI330" s="94"/>
      <c r="AK330" s="59">
        <v>18</v>
      </c>
      <c r="AL330" s="59" t="s">
        <v>348</v>
      </c>
      <c r="AM330" s="96" t="s">
        <v>513</v>
      </c>
      <c r="AN330" s="92"/>
      <c r="AO330" s="92"/>
      <c r="AP330" s="92"/>
      <c r="AQ330" s="92"/>
      <c r="AR330" s="92"/>
      <c r="AS330" s="92"/>
      <c r="AT330" s="92"/>
      <c r="AU330" s="92"/>
      <c r="AV330" s="92"/>
      <c r="AW330" s="92"/>
      <c r="AX330" s="92"/>
      <c r="AY330" s="92"/>
      <c r="AZ330" s="92"/>
      <c r="BA330" s="92"/>
      <c r="BB330" s="92"/>
      <c r="BC330" s="92"/>
      <c r="BD330" s="92"/>
      <c r="BE330" s="92"/>
      <c r="BF330" s="92"/>
      <c r="BG330" s="92"/>
      <c r="BH330" s="92"/>
      <c r="BI330" s="92"/>
      <c r="BJ330" s="92"/>
      <c r="BK330" s="92"/>
      <c r="BL330" s="92"/>
      <c r="BN330" s="77"/>
      <c r="BO330" s="77"/>
      <c r="BP330" s="77"/>
      <c r="BQ330" s="77"/>
      <c r="BR330" s="77"/>
      <c r="BS330" s="77"/>
      <c r="BT330" s="77"/>
    </row>
    <row r="331" spans="3:72" ht="19.5" customHeight="1">
      <c r="C331" s="92"/>
      <c r="D331" s="92"/>
      <c r="E331" s="92"/>
      <c r="F331" s="92"/>
      <c r="G331" s="92"/>
      <c r="H331" s="92"/>
      <c r="I331" s="92"/>
      <c r="J331" s="92"/>
      <c r="K331" s="92"/>
      <c r="L331" s="92"/>
      <c r="M331" s="92"/>
      <c r="N331" s="92"/>
      <c r="O331" s="92"/>
      <c r="P331" s="92"/>
      <c r="Q331" s="92"/>
      <c r="R331" s="92"/>
      <c r="S331" s="449"/>
      <c r="T331" s="449"/>
      <c r="U331" s="92"/>
      <c r="V331" s="92"/>
      <c r="W331" s="470" t="str">
        <f>W319</f>
        <v>30/09/2013</v>
      </c>
      <c r="X331" s="470"/>
      <c r="Y331" s="470"/>
      <c r="Z331" s="470"/>
      <c r="AA331" s="470"/>
      <c r="AB331" s="470"/>
      <c r="AD331" s="470" t="str">
        <f>AD319</f>
        <v>01/01/2013</v>
      </c>
      <c r="AE331" s="470"/>
      <c r="AF331" s="470"/>
      <c r="AG331" s="470"/>
      <c r="AH331" s="470"/>
      <c r="AI331" s="470"/>
      <c r="AM331" s="92"/>
      <c r="AN331" s="92"/>
      <c r="AO331" s="92"/>
      <c r="AP331" s="92"/>
      <c r="AQ331" s="92"/>
      <c r="AR331" s="92"/>
      <c r="AS331" s="92"/>
      <c r="AT331" s="92"/>
      <c r="AU331" s="92"/>
      <c r="AV331" s="92"/>
      <c r="AW331" s="92"/>
      <c r="AX331" s="92"/>
      <c r="AY331" s="92"/>
      <c r="AZ331" s="92"/>
      <c r="BA331" s="92"/>
      <c r="BB331" s="92"/>
      <c r="BC331" s="92"/>
      <c r="BD331" s="92"/>
      <c r="BE331" s="92"/>
      <c r="BF331" s="92"/>
      <c r="BG331" s="681" t="s">
        <v>514</v>
      </c>
      <c r="BH331" s="681"/>
      <c r="BI331" s="681"/>
      <c r="BJ331" s="681"/>
      <c r="BK331" s="681"/>
      <c r="BL331" s="681"/>
      <c r="BN331" s="681" t="s">
        <v>515</v>
      </c>
      <c r="BO331" s="681"/>
      <c r="BP331" s="681"/>
      <c r="BQ331" s="681"/>
      <c r="BR331" s="681"/>
      <c r="BS331" s="681"/>
      <c r="BT331" s="74"/>
    </row>
    <row r="332" spans="3:72" ht="19.5" customHeight="1">
      <c r="C332" s="92"/>
      <c r="D332" s="92"/>
      <c r="E332" s="92"/>
      <c r="F332" s="92"/>
      <c r="G332" s="92"/>
      <c r="H332" s="92"/>
      <c r="I332" s="92"/>
      <c r="J332" s="92"/>
      <c r="K332" s="92"/>
      <c r="L332" s="92"/>
      <c r="M332" s="92"/>
      <c r="N332" s="92"/>
      <c r="O332" s="92"/>
      <c r="P332" s="92"/>
      <c r="Q332" s="92"/>
      <c r="R332" s="92"/>
      <c r="S332" s="65"/>
      <c r="T332" s="65"/>
      <c r="U332" s="92"/>
      <c r="V332" s="92"/>
      <c r="W332" s="472" t="s">
        <v>354</v>
      </c>
      <c r="X332" s="490"/>
      <c r="Y332" s="490"/>
      <c r="Z332" s="490"/>
      <c r="AA332" s="490"/>
      <c r="AB332" s="490"/>
      <c r="AC332" s="67"/>
      <c r="AD332" s="472" t="s">
        <v>354</v>
      </c>
      <c r="AE332" s="490"/>
      <c r="AF332" s="490"/>
      <c r="AG332" s="490"/>
      <c r="AH332" s="490"/>
      <c r="AI332" s="490"/>
      <c r="AM332" s="92"/>
      <c r="AN332" s="92"/>
      <c r="AO332" s="92"/>
      <c r="AP332" s="92"/>
      <c r="AQ332" s="92"/>
      <c r="AR332" s="92"/>
      <c r="AS332" s="92"/>
      <c r="AT332" s="92"/>
      <c r="AU332" s="92"/>
      <c r="AV332" s="92"/>
      <c r="AW332" s="92"/>
      <c r="AX332" s="92"/>
      <c r="AY332" s="92"/>
      <c r="AZ332" s="92"/>
      <c r="BA332" s="92"/>
      <c r="BB332" s="92"/>
      <c r="BC332" s="92"/>
      <c r="BD332" s="92"/>
      <c r="BE332" s="92"/>
      <c r="BF332" s="92"/>
      <c r="BG332" s="74"/>
      <c r="BH332" s="74"/>
      <c r="BI332" s="74"/>
      <c r="BJ332" s="74"/>
      <c r="BK332" s="74"/>
      <c r="BL332" s="74"/>
      <c r="BN332" s="74"/>
      <c r="BO332" s="74"/>
      <c r="BP332" s="74"/>
      <c r="BQ332" s="74"/>
      <c r="BR332" s="74"/>
      <c r="BS332" s="74"/>
      <c r="BT332" s="74"/>
    </row>
    <row r="333" spans="3:72" ht="18" customHeight="1">
      <c r="C333" s="75" t="s">
        <v>516</v>
      </c>
      <c r="D333" s="59"/>
      <c r="E333" s="59"/>
      <c r="F333" s="59"/>
      <c r="G333" s="59"/>
      <c r="H333" s="59"/>
      <c r="I333" s="59"/>
      <c r="J333" s="59"/>
      <c r="K333" s="59"/>
      <c r="L333" s="59"/>
      <c r="M333" s="59"/>
      <c r="N333" s="59"/>
      <c r="O333" s="59"/>
      <c r="P333" s="59"/>
      <c r="Q333" s="59"/>
      <c r="R333" s="59"/>
      <c r="S333" s="474"/>
      <c r="T333" s="474"/>
      <c r="W333" s="450">
        <f>'[4]lien ket'!F133</f>
        <v>0</v>
      </c>
      <c r="X333" s="450"/>
      <c r="Y333" s="450"/>
      <c r="Z333" s="450"/>
      <c r="AA333" s="450"/>
      <c r="AB333" s="450"/>
      <c r="AD333" s="450">
        <f>'[4]lien ket'!J133</f>
        <v>0</v>
      </c>
      <c r="AE333" s="450"/>
      <c r="AF333" s="450"/>
      <c r="AG333" s="450"/>
      <c r="AH333" s="450"/>
      <c r="AI333" s="450"/>
      <c r="AM333" s="75" t="s">
        <v>516</v>
      </c>
      <c r="AN333" s="59"/>
      <c r="AO333" s="59"/>
      <c r="AP333" s="59"/>
      <c r="AQ333" s="59"/>
      <c r="AR333" s="59"/>
      <c r="AS333" s="59"/>
      <c r="AT333" s="59"/>
      <c r="AU333" s="59"/>
      <c r="AV333" s="59"/>
      <c r="AW333" s="59"/>
      <c r="AX333" s="59"/>
      <c r="AY333" s="59"/>
      <c r="AZ333" s="59"/>
      <c r="BA333" s="59"/>
      <c r="BB333" s="59"/>
      <c r="BC333" s="59"/>
      <c r="BD333" s="59"/>
      <c r="BG333" s="548"/>
      <c r="BH333" s="548"/>
      <c r="BI333" s="548"/>
      <c r="BJ333" s="548"/>
      <c r="BK333" s="548"/>
      <c r="BL333" s="548"/>
      <c r="BN333" s="548"/>
      <c r="BO333" s="548"/>
      <c r="BP333" s="548"/>
      <c r="BQ333" s="548"/>
      <c r="BR333" s="548"/>
      <c r="BS333" s="548"/>
      <c r="BT333" s="77"/>
    </row>
    <row r="334" spans="3:72" ht="18" customHeight="1">
      <c r="C334" s="66" t="s">
        <v>517</v>
      </c>
      <c r="S334" s="474"/>
      <c r="T334" s="474"/>
      <c r="W334" s="457">
        <v>1489291067</v>
      </c>
      <c r="X334" s="457"/>
      <c r="Y334" s="457"/>
      <c r="Z334" s="457"/>
      <c r="AA334" s="457"/>
      <c r="AB334" s="457"/>
      <c r="AD334" s="457">
        <f>'[4]lien ket'!J134</f>
        <v>891783898</v>
      </c>
      <c r="AE334" s="457"/>
      <c r="AF334" s="457"/>
      <c r="AG334" s="457"/>
      <c r="AH334" s="457"/>
      <c r="AI334" s="457"/>
      <c r="AM334" s="66" t="s">
        <v>517</v>
      </c>
      <c r="BG334" s="469"/>
      <c r="BH334" s="469"/>
      <c r="BI334" s="469"/>
      <c r="BJ334" s="469"/>
      <c r="BK334" s="469"/>
      <c r="BL334" s="469"/>
      <c r="BN334" s="469"/>
      <c r="BO334" s="469"/>
      <c r="BP334" s="469"/>
      <c r="BQ334" s="469"/>
      <c r="BR334" s="469"/>
      <c r="BS334" s="469"/>
      <c r="BT334" s="78"/>
    </row>
    <row r="335" spans="3:72" ht="18" customHeight="1">
      <c r="C335" s="66" t="s">
        <v>518</v>
      </c>
      <c r="S335" s="163"/>
      <c r="T335" s="163"/>
      <c r="W335" s="457"/>
      <c r="X335" s="457"/>
      <c r="Y335" s="457"/>
      <c r="Z335" s="457"/>
      <c r="AA335" s="457"/>
      <c r="AB335" s="457"/>
      <c r="AD335" s="457">
        <f>'[4]lien ket'!J135</f>
        <v>0</v>
      </c>
      <c r="AE335" s="457"/>
      <c r="AF335" s="457"/>
      <c r="AG335" s="457"/>
      <c r="AH335" s="457"/>
      <c r="AI335" s="457"/>
      <c r="BG335" s="78"/>
      <c r="BH335" s="78"/>
      <c r="BI335" s="78"/>
      <c r="BJ335" s="78"/>
      <c r="BK335" s="78"/>
      <c r="BL335" s="78"/>
      <c r="BN335" s="78"/>
      <c r="BO335" s="78"/>
      <c r="BP335" s="78"/>
      <c r="BQ335" s="78"/>
      <c r="BR335" s="78"/>
      <c r="BS335" s="78"/>
      <c r="BT335" s="78"/>
    </row>
    <row r="336" spans="3:72" ht="18" customHeight="1">
      <c r="C336" s="66" t="s">
        <v>519</v>
      </c>
      <c r="S336" s="474"/>
      <c r="T336" s="474"/>
      <c r="W336" s="457">
        <v>2093583637</v>
      </c>
      <c r="X336" s="457"/>
      <c r="Y336" s="457"/>
      <c r="Z336" s="457"/>
      <c r="AA336" s="457"/>
      <c r="AB336" s="457"/>
      <c r="AD336" s="457">
        <f>'[4]lien ket'!J136</f>
        <v>1493525157</v>
      </c>
      <c r="AE336" s="457"/>
      <c r="AF336" s="457"/>
      <c r="AG336" s="457"/>
      <c r="AH336" s="457"/>
      <c r="AI336" s="457"/>
      <c r="AM336" s="66" t="s">
        <v>519</v>
      </c>
      <c r="BG336" s="469"/>
      <c r="BH336" s="469"/>
      <c r="BI336" s="469"/>
      <c r="BJ336" s="469"/>
      <c r="BK336" s="469"/>
      <c r="BL336" s="469"/>
      <c r="BN336" s="469"/>
      <c r="BO336" s="469"/>
      <c r="BP336" s="469"/>
      <c r="BQ336" s="469"/>
      <c r="BR336" s="469"/>
      <c r="BS336" s="469"/>
      <c r="BT336" s="78"/>
    </row>
    <row r="337" spans="3:72" ht="18" customHeight="1">
      <c r="C337" s="66" t="s">
        <v>520</v>
      </c>
      <c r="S337" s="163"/>
      <c r="T337" s="163"/>
      <c r="W337" s="457">
        <f>'[4]lien ket'!F137</f>
        <v>0</v>
      </c>
      <c r="X337" s="457"/>
      <c r="Y337" s="457"/>
      <c r="Z337" s="457"/>
      <c r="AA337" s="457"/>
      <c r="AB337" s="457"/>
      <c r="AD337" s="457">
        <f>'[4]lien ket'!J137</f>
        <v>0</v>
      </c>
      <c r="AE337" s="457"/>
      <c r="AF337" s="457"/>
      <c r="AG337" s="457"/>
      <c r="AH337" s="457"/>
      <c r="AI337" s="457"/>
      <c r="BG337" s="78"/>
      <c r="BH337" s="78"/>
      <c r="BI337" s="78"/>
      <c r="BJ337" s="78"/>
      <c r="BK337" s="78"/>
      <c r="BL337" s="78"/>
      <c r="BN337" s="78"/>
      <c r="BO337" s="78"/>
      <c r="BP337" s="78"/>
      <c r="BQ337" s="78"/>
      <c r="BR337" s="78"/>
      <c r="BS337" s="78"/>
      <c r="BT337" s="78"/>
    </row>
    <row r="338" spans="3:72" ht="18" customHeight="1">
      <c r="C338" s="66" t="s">
        <v>521</v>
      </c>
      <c r="S338" s="163"/>
      <c r="T338" s="163"/>
      <c r="W338" s="457">
        <v>6217117782</v>
      </c>
      <c r="X338" s="457"/>
      <c r="Y338" s="457"/>
      <c r="Z338" s="457"/>
      <c r="AA338" s="457"/>
      <c r="AB338" s="457"/>
      <c r="AD338" s="457">
        <f>'[4]lien ket'!J138</f>
        <v>471622171</v>
      </c>
      <c r="AE338" s="457"/>
      <c r="AF338" s="457"/>
      <c r="AG338" s="457"/>
      <c r="AH338" s="457"/>
      <c r="AI338" s="457"/>
      <c r="BG338" s="78"/>
      <c r="BH338" s="78"/>
      <c r="BI338" s="78"/>
      <c r="BJ338" s="78"/>
      <c r="BK338" s="78"/>
      <c r="BL338" s="78"/>
      <c r="BN338" s="78"/>
      <c r="BO338" s="78"/>
      <c r="BP338" s="78"/>
      <c r="BQ338" s="78"/>
      <c r="BR338" s="78"/>
      <c r="BS338" s="78"/>
      <c r="BT338" s="78"/>
    </row>
    <row r="339" spans="3:72" ht="30" customHeight="1">
      <c r="C339" s="576" t="s">
        <v>721</v>
      </c>
      <c r="D339" s="576"/>
      <c r="E339" s="576"/>
      <c r="F339" s="576"/>
      <c r="G339" s="576"/>
      <c r="H339" s="576"/>
      <c r="I339" s="576"/>
      <c r="J339" s="576"/>
      <c r="K339" s="576"/>
      <c r="L339" s="576"/>
      <c r="M339" s="576"/>
      <c r="N339" s="576"/>
      <c r="O339" s="576"/>
      <c r="P339" s="576"/>
      <c r="Q339" s="576"/>
      <c r="R339" s="576"/>
      <c r="S339" s="576"/>
      <c r="T339" s="576"/>
      <c r="U339" s="576"/>
      <c r="W339" s="457">
        <v>5828341687</v>
      </c>
      <c r="X339" s="457"/>
      <c r="Y339" s="457"/>
      <c r="Z339" s="457"/>
      <c r="AA339" s="457"/>
      <c r="AB339" s="457"/>
      <c r="AD339" s="457">
        <f>'[4]lien ket'!J139</f>
        <v>4644233482</v>
      </c>
      <c r="AE339" s="457"/>
      <c r="AF339" s="457"/>
      <c r="AG339" s="457"/>
      <c r="AH339" s="457"/>
      <c r="AI339" s="457"/>
      <c r="BG339" s="78"/>
      <c r="BH339" s="78"/>
      <c r="BI339" s="78"/>
      <c r="BJ339" s="78"/>
      <c r="BK339" s="78"/>
      <c r="BL339" s="78"/>
      <c r="BN339" s="78"/>
      <c r="BO339" s="78"/>
      <c r="BP339" s="78"/>
      <c r="BQ339" s="78"/>
      <c r="BR339" s="78"/>
      <c r="BS339" s="78"/>
      <c r="BT339" s="78"/>
    </row>
    <row r="340" spans="3:72" ht="18" customHeight="1">
      <c r="C340" s="66" t="s">
        <v>513</v>
      </c>
      <c r="S340" s="474"/>
      <c r="T340" s="474"/>
      <c r="W340" s="457">
        <v>3553159702</v>
      </c>
      <c r="X340" s="457"/>
      <c r="Y340" s="457"/>
      <c r="Z340" s="457"/>
      <c r="AA340" s="457"/>
      <c r="AB340" s="457"/>
      <c r="AD340" s="457">
        <f>'[4]lien ket'!J141</f>
        <v>3374851870</v>
      </c>
      <c r="AE340" s="457"/>
      <c r="AF340" s="457"/>
      <c r="AG340" s="457"/>
      <c r="AH340" s="457"/>
      <c r="AI340" s="457"/>
      <c r="AM340" s="66" t="s">
        <v>513</v>
      </c>
      <c r="BG340" s="78"/>
      <c r="BH340" s="78"/>
      <c r="BI340" s="78"/>
      <c r="BJ340" s="78"/>
      <c r="BK340" s="78"/>
      <c r="BL340" s="78"/>
      <c r="BN340" s="78"/>
      <c r="BO340" s="78"/>
      <c r="BP340" s="78"/>
      <c r="BQ340" s="78"/>
      <c r="BR340" s="78"/>
      <c r="BS340" s="78"/>
      <c r="BT340" s="78"/>
    </row>
    <row r="341" spans="3:76" ht="19.5" customHeight="1" thickBot="1">
      <c r="C341" s="454" t="s">
        <v>361</v>
      </c>
      <c r="D341" s="454"/>
      <c r="E341" s="454"/>
      <c r="F341" s="454"/>
      <c r="G341" s="454"/>
      <c r="H341" s="454"/>
      <c r="I341" s="454"/>
      <c r="J341" s="454"/>
      <c r="K341" s="454"/>
      <c r="L341" s="454"/>
      <c r="M341" s="454"/>
      <c r="N341" s="454"/>
      <c r="O341" s="454"/>
      <c r="P341" s="454"/>
      <c r="Q341" s="454"/>
      <c r="R341" s="454"/>
      <c r="S341" s="454"/>
      <c r="T341" s="59"/>
      <c r="W341" s="455">
        <f>SUBTOTAL(9,W333:AB340)</f>
        <v>19181493875</v>
      </c>
      <c r="X341" s="455"/>
      <c r="Y341" s="455"/>
      <c r="Z341" s="455"/>
      <c r="AA341" s="455"/>
      <c r="AB341" s="455"/>
      <c r="AD341" s="455">
        <f>SUBTOTAL(9,AD333:AI340)</f>
        <v>10876016578</v>
      </c>
      <c r="AE341" s="455"/>
      <c r="AF341" s="455"/>
      <c r="AG341" s="455"/>
      <c r="AH341" s="455"/>
      <c r="AI341" s="455"/>
      <c r="AM341" s="59" t="s">
        <v>361</v>
      </c>
      <c r="AN341" s="59"/>
      <c r="AO341" s="59"/>
      <c r="AP341" s="59"/>
      <c r="AQ341" s="59"/>
      <c r="AR341" s="59"/>
      <c r="AS341" s="59"/>
      <c r="AT341" s="59"/>
      <c r="AU341" s="59"/>
      <c r="AV341" s="59"/>
      <c r="AW341" s="59"/>
      <c r="AX341" s="59"/>
      <c r="AY341" s="59"/>
      <c r="AZ341" s="59"/>
      <c r="BA341" s="59"/>
      <c r="BB341" s="59"/>
      <c r="BC341" s="59"/>
      <c r="BD341" s="59"/>
      <c r="BG341" s="489">
        <f>SUBTOTAL(9,BG333:BL340)</f>
        <v>0</v>
      </c>
      <c r="BH341" s="489"/>
      <c r="BI341" s="489"/>
      <c r="BJ341" s="489"/>
      <c r="BK341" s="489"/>
      <c r="BL341" s="489"/>
      <c r="BN341" s="489">
        <f>SUBTOTAL(9,BN333:BS340)</f>
        <v>0</v>
      </c>
      <c r="BO341" s="489"/>
      <c r="BP341" s="489"/>
      <c r="BQ341" s="489"/>
      <c r="BR341" s="489"/>
      <c r="BS341" s="489"/>
      <c r="BT341" s="81"/>
      <c r="BU341" s="357">
        <f>'[4]lien ket'!F132</f>
        <v>14055323520</v>
      </c>
      <c r="BV341" s="358">
        <f>'[4]lien ket'!J132</f>
        <v>10876016578</v>
      </c>
      <c r="BW341" s="150">
        <f>BU341-W341</f>
        <v>-5126170355</v>
      </c>
      <c r="BX341" s="72">
        <f>BV341-AD341</f>
        <v>0</v>
      </c>
    </row>
    <row r="342" spans="3:75" ht="4.5" customHeight="1" thickTop="1">
      <c r="C342" s="62"/>
      <c r="D342" s="62"/>
      <c r="E342" s="62"/>
      <c r="F342" s="62"/>
      <c r="G342" s="62"/>
      <c r="H342" s="62"/>
      <c r="I342" s="62"/>
      <c r="J342" s="62"/>
      <c r="K342" s="62"/>
      <c r="L342" s="62"/>
      <c r="M342" s="62"/>
      <c r="N342" s="62"/>
      <c r="O342" s="62"/>
      <c r="P342" s="62"/>
      <c r="Q342" s="62"/>
      <c r="R342" s="62"/>
      <c r="S342" s="62"/>
      <c r="T342" s="59"/>
      <c r="W342" s="82"/>
      <c r="X342" s="82"/>
      <c r="Y342" s="82"/>
      <c r="Z342" s="82"/>
      <c r="AA342" s="82"/>
      <c r="AB342" s="82"/>
      <c r="AD342" s="82"/>
      <c r="AE342" s="82"/>
      <c r="AF342" s="82"/>
      <c r="AG342" s="82"/>
      <c r="AH342" s="82"/>
      <c r="AI342" s="82"/>
      <c r="AM342" s="59"/>
      <c r="AN342" s="59"/>
      <c r="AO342" s="59"/>
      <c r="AP342" s="59"/>
      <c r="AQ342" s="59"/>
      <c r="AR342" s="59"/>
      <c r="AS342" s="59"/>
      <c r="AT342" s="59"/>
      <c r="AU342" s="59"/>
      <c r="AV342" s="59"/>
      <c r="AW342" s="59"/>
      <c r="AX342" s="59"/>
      <c r="AY342" s="59"/>
      <c r="AZ342" s="59"/>
      <c r="BA342" s="59"/>
      <c r="BB342" s="59"/>
      <c r="BC342" s="59"/>
      <c r="BD342" s="59"/>
      <c r="BG342" s="81"/>
      <c r="BH342" s="81"/>
      <c r="BI342" s="81"/>
      <c r="BJ342" s="81"/>
      <c r="BK342" s="81"/>
      <c r="BL342" s="81"/>
      <c r="BN342" s="81"/>
      <c r="BO342" s="81"/>
      <c r="BP342" s="81"/>
      <c r="BQ342" s="81"/>
      <c r="BR342" s="81"/>
      <c r="BS342" s="81"/>
      <c r="BT342" s="81"/>
      <c r="BV342" s="358"/>
      <c r="BW342" s="150"/>
    </row>
    <row r="343" spans="1:74" ht="19.5" customHeight="1">
      <c r="A343" s="59">
        <v>17</v>
      </c>
      <c r="B343" s="59" t="s">
        <v>348</v>
      </c>
      <c r="C343" s="96" t="s">
        <v>522</v>
      </c>
      <c r="D343" s="92"/>
      <c r="E343" s="92"/>
      <c r="F343" s="92"/>
      <c r="G343" s="92"/>
      <c r="H343" s="92"/>
      <c r="I343" s="92"/>
      <c r="J343" s="92"/>
      <c r="K343" s="92"/>
      <c r="L343" s="92"/>
      <c r="M343" s="92"/>
      <c r="N343" s="92"/>
      <c r="O343" s="92"/>
      <c r="P343" s="92"/>
      <c r="Q343" s="92"/>
      <c r="R343" s="92"/>
      <c r="S343" s="92"/>
      <c r="T343" s="92"/>
      <c r="U343" s="92"/>
      <c r="V343" s="92"/>
      <c r="AD343" s="94"/>
      <c r="AE343" s="94"/>
      <c r="AF343" s="94"/>
      <c r="AG343" s="94"/>
      <c r="AH343" s="94"/>
      <c r="AI343" s="94"/>
      <c r="AK343" s="59">
        <v>20</v>
      </c>
      <c r="AL343" s="59" t="s">
        <v>348</v>
      </c>
      <c r="AM343" s="96" t="s">
        <v>523</v>
      </c>
      <c r="AN343" s="92"/>
      <c r="AO343" s="92"/>
      <c r="AP343" s="92"/>
      <c r="AQ343" s="92"/>
      <c r="AR343" s="92"/>
      <c r="AS343" s="92"/>
      <c r="AT343" s="92"/>
      <c r="AU343" s="92"/>
      <c r="AV343" s="92"/>
      <c r="AW343" s="92"/>
      <c r="AX343" s="92"/>
      <c r="AY343" s="92"/>
      <c r="AZ343" s="92"/>
      <c r="BA343" s="92"/>
      <c r="BB343" s="92"/>
      <c r="BC343" s="92"/>
      <c r="BD343" s="92"/>
      <c r="BE343" s="92"/>
      <c r="BF343" s="92"/>
      <c r="BG343" s="92"/>
      <c r="BH343" s="92"/>
      <c r="BI343" s="92"/>
      <c r="BJ343" s="92"/>
      <c r="BK343" s="92"/>
      <c r="BL343" s="92"/>
      <c r="BN343" s="77"/>
      <c r="BO343" s="77"/>
      <c r="BP343" s="77"/>
      <c r="BQ343" s="77"/>
      <c r="BR343" s="77"/>
      <c r="BS343" s="77"/>
      <c r="BT343" s="77"/>
      <c r="BU343" s="357">
        <f>BU341-W341</f>
        <v>-5126170355</v>
      </c>
      <c r="BV343" s="358">
        <f>BV341-AD341</f>
        <v>0</v>
      </c>
    </row>
    <row r="344" spans="3:72" ht="19.5" customHeight="1">
      <c r="C344" s="92"/>
      <c r="D344" s="92"/>
      <c r="E344" s="92"/>
      <c r="F344" s="92"/>
      <c r="G344" s="92"/>
      <c r="H344" s="92"/>
      <c r="I344" s="92"/>
      <c r="J344" s="92"/>
      <c r="K344" s="92"/>
      <c r="L344" s="92"/>
      <c r="M344" s="92"/>
      <c r="N344" s="92"/>
      <c r="O344" s="92"/>
      <c r="P344" s="92"/>
      <c r="Q344" s="92"/>
      <c r="R344" s="92"/>
      <c r="S344" s="449"/>
      <c r="T344" s="449"/>
      <c r="U344" s="92"/>
      <c r="V344" s="92"/>
      <c r="W344" s="470" t="str">
        <f>W331</f>
        <v>30/09/2013</v>
      </c>
      <c r="X344" s="470"/>
      <c r="Y344" s="470"/>
      <c r="Z344" s="470"/>
      <c r="AA344" s="470"/>
      <c r="AB344" s="470"/>
      <c r="AD344" s="470" t="str">
        <f>AD331</f>
        <v>01/01/2013</v>
      </c>
      <c r="AE344" s="470"/>
      <c r="AF344" s="470"/>
      <c r="AG344" s="470"/>
      <c r="AH344" s="470"/>
      <c r="AI344" s="470"/>
      <c r="AM344" s="92"/>
      <c r="AN344" s="92"/>
      <c r="AO344" s="92"/>
      <c r="AP344" s="92"/>
      <c r="AQ344" s="92"/>
      <c r="AR344" s="92"/>
      <c r="AS344" s="92"/>
      <c r="AT344" s="92"/>
      <c r="AU344" s="92"/>
      <c r="AV344" s="92"/>
      <c r="AW344" s="92"/>
      <c r="AX344" s="92"/>
      <c r="AY344" s="92"/>
      <c r="AZ344" s="92"/>
      <c r="BA344" s="92"/>
      <c r="BB344" s="92"/>
      <c r="BC344" s="92"/>
      <c r="BD344" s="92"/>
      <c r="BE344" s="92"/>
      <c r="BF344" s="92"/>
      <c r="BG344" s="681" t="s">
        <v>514</v>
      </c>
      <c r="BH344" s="681"/>
      <c r="BI344" s="681"/>
      <c r="BJ344" s="681"/>
      <c r="BK344" s="681"/>
      <c r="BL344" s="681"/>
      <c r="BN344" s="681" t="s">
        <v>515</v>
      </c>
      <c r="BO344" s="681"/>
      <c r="BP344" s="681"/>
      <c r="BQ344" s="681"/>
      <c r="BR344" s="681"/>
      <c r="BS344" s="681"/>
      <c r="BT344" s="74"/>
    </row>
    <row r="345" spans="3:72" ht="15" customHeight="1">
      <c r="C345" s="92"/>
      <c r="D345" s="92"/>
      <c r="E345" s="92"/>
      <c r="F345" s="92"/>
      <c r="G345" s="92"/>
      <c r="H345" s="92"/>
      <c r="I345" s="92"/>
      <c r="J345" s="92"/>
      <c r="K345" s="92"/>
      <c r="L345" s="92"/>
      <c r="M345" s="92"/>
      <c r="N345" s="92"/>
      <c r="O345" s="92"/>
      <c r="P345" s="92"/>
      <c r="Q345" s="92"/>
      <c r="R345" s="92"/>
      <c r="S345" s="65"/>
      <c r="T345" s="65"/>
      <c r="U345" s="92"/>
      <c r="V345" s="92"/>
      <c r="W345" s="472" t="s">
        <v>354</v>
      </c>
      <c r="X345" s="490"/>
      <c r="Y345" s="490"/>
      <c r="Z345" s="490"/>
      <c r="AA345" s="490"/>
      <c r="AB345" s="490"/>
      <c r="AC345" s="67"/>
      <c r="AD345" s="472" t="s">
        <v>354</v>
      </c>
      <c r="AE345" s="490"/>
      <c r="AF345" s="490"/>
      <c r="AG345" s="490"/>
      <c r="AH345" s="490"/>
      <c r="AI345" s="490"/>
      <c r="AM345" s="92"/>
      <c r="AN345" s="92"/>
      <c r="AO345" s="92"/>
      <c r="AP345" s="92"/>
      <c r="AQ345" s="92"/>
      <c r="AR345" s="92"/>
      <c r="AS345" s="92"/>
      <c r="AT345" s="92"/>
      <c r="AU345" s="92"/>
      <c r="AV345" s="92"/>
      <c r="AW345" s="92"/>
      <c r="AX345" s="92"/>
      <c r="AY345" s="92"/>
      <c r="AZ345" s="92"/>
      <c r="BA345" s="92"/>
      <c r="BB345" s="92"/>
      <c r="BC345" s="92"/>
      <c r="BD345" s="92"/>
      <c r="BE345" s="92"/>
      <c r="BF345" s="92"/>
      <c r="BG345" s="74"/>
      <c r="BH345" s="74"/>
      <c r="BI345" s="74"/>
      <c r="BJ345" s="74"/>
      <c r="BK345" s="74"/>
      <c r="BL345" s="74"/>
      <c r="BN345" s="74"/>
      <c r="BO345" s="74"/>
      <c r="BP345" s="74"/>
      <c r="BQ345" s="74"/>
      <c r="BR345" s="74"/>
      <c r="BS345" s="74"/>
      <c r="BT345" s="74"/>
    </row>
    <row r="346" spans="3:72" ht="19.5" customHeight="1">
      <c r="C346" s="59" t="s">
        <v>524</v>
      </c>
      <c r="D346" s="59"/>
      <c r="E346" s="59"/>
      <c r="F346" s="59"/>
      <c r="G346" s="59"/>
      <c r="H346" s="59"/>
      <c r="I346" s="59"/>
      <c r="J346" s="59"/>
      <c r="K346" s="59"/>
      <c r="L346" s="59"/>
      <c r="M346" s="59"/>
      <c r="N346" s="59"/>
      <c r="O346" s="59"/>
      <c r="P346" s="59"/>
      <c r="Q346" s="59"/>
      <c r="R346" s="59"/>
      <c r="S346" s="449"/>
      <c r="T346" s="449"/>
      <c r="W346" s="487">
        <f>SUM(W347:AB354)</f>
        <v>147056018347</v>
      </c>
      <c r="X346" s="487"/>
      <c r="Y346" s="487"/>
      <c r="Z346" s="487"/>
      <c r="AA346" s="487"/>
      <c r="AB346" s="487"/>
      <c r="AD346" s="487">
        <f>SUM(AD347:AI354)</f>
        <v>125834135148</v>
      </c>
      <c r="AE346" s="487"/>
      <c r="AF346" s="487"/>
      <c r="AG346" s="487"/>
      <c r="AH346" s="487"/>
      <c r="AI346" s="487"/>
      <c r="AM346" s="59" t="s">
        <v>524</v>
      </c>
      <c r="AN346" s="59"/>
      <c r="AO346" s="59"/>
      <c r="AP346" s="59"/>
      <c r="AQ346" s="59"/>
      <c r="AR346" s="59"/>
      <c r="AS346" s="59"/>
      <c r="AT346" s="59"/>
      <c r="AU346" s="59"/>
      <c r="AV346" s="59"/>
      <c r="AW346" s="59"/>
      <c r="AX346" s="59"/>
      <c r="AY346" s="59"/>
      <c r="AZ346" s="59"/>
      <c r="BA346" s="59"/>
      <c r="BB346" s="59"/>
      <c r="BC346" s="59"/>
      <c r="BD346" s="59"/>
      <c r="BG346" s="491">
        <f>SUBTOTAL(9,BG347:BL354)</f>
        <v>0</v>
      </c>
      <c r="BH346" s="491"/>
      <c r="BI346" s="491"/>
      <c r="BJ346" s="491"/>
      <c r="BK346" s="491"/>
      <c r="BL346" s="491"/>
      <c r="BN346" s="491">
        <f>SUBTOTAL(9,BN347:BS354)</f>
        <v>0</v>
      </c>
      <c r="BO346" s="491"/>
      <c r="BP346" s="491"/>
      <c r="BQ346" s="491"/>
      <c r="BR346" s="491"/>
      <c r="BS346" s="491"/>
      <c r="BT346" s="81"/>
    </row>
    <row r="347" spans="3:72" ht="18" customHeight="1">
      <c r="C347" s="75" t="s">
        <v>715</v>
      </c>
      <c r="D347" s="59"/>
      <c r="E347" s="59"/>
      <c r="F347" s="59"/>
      <c r="G347" s="59"/>
      <c r="H347" s="59"/>
      <c r="I347" s="59"/>
      <c r="J347" s="59"/>
      <c r="K347" s="59"/>
      <c r="L347" s="59"/>
      <c r="M347" s="59"/>
      <c r="N347" s="59"/>
      <c r="O347" s="59"/>
      <c r="P347" s="59"/>
      <c r="Q347" s="59"/>
      <c r="R347" s="59"/>
      <c r="S347" s="88"/>
      <c r="T347" s="88"/>
      <c r="W347" s="445">
        <f>15895344433</f>
        <v>15895344433</v>
      </c>
      <c r="X347" s="445"/>
      <c r="Y347" s="445"/>
      <c r="Z347" s="445"/>
      <c r="AA347" s="445"/>
      <c r="AB347" s="445"/>
      <c r="AD347" s="445">
        <v>15895344433</v>
      </c>
      <c r="AE347" s="445"/>
      <c r="AF347" s="445"/>
      <c r="AG347" s="445"/>
      <c r="AH347" s="445"/>
      <c r="AI347" s="445"/>
      <c r="AM347" s="75"/>
      <c r="AN347" s="59"/>
      <c r="AO347" s="59"/>
      <c r="AP347" s="59"/>
      <c r="AQ347" s="59"/>
      <c r="AR347" s="59"/>
      <c r="AS347" s="59"/>
      <c r="AT347" s="59"/>
      <c r="AU347" s="59"/>
      <c r="AV347" s="59"/>
      <c r="AW347" s="59"/>
      <c r="AX347" s="59"/>
      <c r="AY347" s="59"/>
      <c r="AZ347" s="59"/>
      <c r="BA347" s="59"/>
      <c r="BB347" s="59"/>
      <c r="BC347" s="59"/>
      <c r="BD347" s="59"/>
      <c r="BG347" s="78"/>
      <c r="BH347" s="78"/>
      <c r="BI347" s="78"/>
      <c r="BJ347" s="78"/>
      <c r="BK347" s="78"/>
      <c r="BL347" s="78"/>
      <c r="BN347" s="78"/>
      <c r="BO347" s="78"/>
      <c r="BP347" s="78"/>
      <c r="BQ347" s="78"/>
      <c r="BR347" s="78"/>
      <c r="BS347" s="78"/>
      <c r="BT347" s="78"/>
    </row>
    <row r="348" spans="3:72" ht="18" customHeight="1">
      <c r="C348" s="75" t="s">
        <v>837</v>
      </c>
      <c r="D348" s="59"/>
      <c r="E348" s="59"/>
      <c r="F348" s="59"/>
      <c r="G348" s="59"/>
      <c r="H348" s="59"/>
      <c r="I348" s="59"/>
      <c r="J348" s="59"/>
      <c r="K348" s="59"/>
      <c r="L348" s="59"/>
      <c r="M348" s="59"/>
      <c r="N348" s="59"/>
      <c r="O348" s="59"/>
      <c r="P348" s="59"/>
      <c r="Q348" s="59"/>
      <c r="R348" s="59"/>
      <c r="S348" s="88"/>
      <c r="T348" s="88"/>
      <c r="W348" s="445">
        <v>37165692000</v>
      </c>
      <c r="X348" s="445"/>
      <c r="Y348" s="445"/>
      <c r="Z348" s="445"/>
      <c r="AA348" s="445"/>
      <c r="AB348" s="445"/>
      <c r="AD348" s="445"/>
      <c r="AE348" s="445"/>
      <c r="AF348" s="445"/>
      <c r="AG348" s="445"/>
      <c r="AH348" s="445"/>
      <c r="AI348" s="445"/>
      <c r="AM348" s="75"/>
      <c r="AN348" s="59"/>
      <c r="AO348" s="59"/>
      <c r="AP348" s="59"/>
      <c r="AQ348" s="59"/>
      <c r="AR348" s="59"/>
      <c r="AS348" s="59"/>
      <c r="AT348" s="59"/>
      <c r="AU348" s="59"/>
      <c r="AV348" s="59"/>
      <c r="AW348" s="59"/>
      <c r="AX348" s="59"/>
      <c r="AY348" s="59"/>
      <c r="AZ348" s="59"/>
      <c r="BA348" s="59"/>
      <c r="BB348" s="59"/>
      <c r="BC348" s="59"/>
      <c r="BD348" s="59"/>
      <c r="BG348" s="78"/>
      <c r="BH348" s="78"/>
      <c r="BI348" s="78"/>
      <c r="BJ348" s="78"/>
      <c r="BK348" s="78"/>
      <c r="BL348" s="78"/>
      <c r="BN348" s="78"/>
      <c r="BO348" s="78"/>
      <c r="BP348" s="78"/>
      <c r="BQ348" s="78"/>
      <c r="BR348" s="78"/>
      <c r="BS348" s="78"/>
      <c r="BT348" s="78"/>
    </row>
    <row r="349" spans="3:72" ht="18" customHeight="1">
      <c r="C349" s="75" t="s">
        <v>722</v>
      </c>
      <c r="D349" s="59"/>
      <c r="E349" s="59"/>
      <c r="F349" s="59"/>
      <c r="G349" s="59"/>
      <c r="H349" s="59"/>
      <c r="I349" s="59"/>
      <c r="J349" s="59"/>
      <c r="K349" s="59"/>
      <c r="L349" s="59"/>
      <c r="M349" s="59"/>
      <c r="N349" s="59"/>
      <c r="O349" s="59"/>
      <c r="P349" s="59"/>
      <c r="Q349" s="59"/>
      <c r="R349" s="59"/>
      <c r="S349" s="88"/>
      <c r="T349" s="88"/>
      <c r="W349" s="445"/>
      <c r="X349" s="445"/>
      <c r="Y349" s="445"/>
      <c r="Z349" s="445"/>
      <c r="AA349" s="445"/>
      <c r="AB349" s="445"/>
      <c r="AD349" s="445">
        <v>599914570</v>
      </c>
      <c r="AE349" s="445"/>
      <c r="AF349" s="445"/>
      <c r="AG349" s="445"/>
      <c r="AH349" s="445"/>
      <c r="AI349" s="445"/>
      <c r="AM349" s="75"/>
      <c r="AN349" s="59"/>
      <c r="AO349" s="59"/>
      <c r="AP349" s="59"/>
      <c r="AQ349" s="59"/>
      <c r="AR349" s="59"/>
      <c r="AS349" s="59"/>
      <c r="AT349" s="59"/>
      <c r="AU349" s="59"/>
      <c r="AV349" s="59"/>
      <c r="AW349" s="59"/>
      <c r="AX349" s="59"/>
      <c r="AY349" s="59"/>
      <c r="AZ349" s="59"/>
      <c r="BA349" s="59"/>
      <c r="BB349" s="59"/>
      <c r="BC349" s="59"/>
      <c r="BD349" s="59"/>
      <c r="BG349" s="78"/>
      <c r="BH349" s="78"/>
      <c r="BI349" s="78"/>
      <c r="BJ349" s="78"/>
      <c r="BK349" s="78"/>
      <c r="BL349" s="78"/>
      <c r="BN349" s="78"/>
      <c r="BO349" s="78"/>
      <c r="BP349" s="78"/>
      <c r="BQ349" s="78"/>
      <c r="BR349" s="78"/>
      <c r="BS349" s="78"/>
      <c r="BT349" s="78"/>
    </row>
    <row r="350" spans="3:72" ht="18" customHeight="1">
      <c r="C350" s="75" t="s">
        <v>716</v>
      </c>
      <c r="D350" s="59"/>
      <c r="E350" s="59"/>
      <c r="F350" s="59"/>
      <c r="G350" s="59"/>
      <c r="H350" s="59"/>
      <c r="I350" s="59"/>
      <c r="J350" s="59"/>
      <c r="K350" s="59"/>
      <c r="L350" s="59"/>
      <c r="M350" s="59"/>
      <c r="N350" s="59"/>
      <c r="O350" s="59"/>
      <c r="P350" s="59"/>
      <c r="Q350" s="59"/>
      <c r="R350" s="59"/>
      <c r="S350" s="88"/>
      <c r="T350" s="88"/>
      <c r="W350" s="445"/>
      <c r="X350" s="445"/>
      <c r="Y350" s="445"/>
      <c r="Z350" s="445"/>
      <c r="AA350" s="445"/>
      <c r="AB350" s="445"/>
      <c r="AD350" s="445">
        <v>10066101462</v>
      </c>
      <c r="AE350" s="445"/>
      <c r="AF350" s="445"/>
      <c r="AG350" s="445"/>
      <c r="AH350" s="445"/>
      <c r="AI350" s="445"/>
      <c r="AM350" s="75"/>
      <c r="AN350" s="59"/>
      <c r="AO350" s="59"/>
      <c r="AP350" s="59"/>
      <c r="AQ350" s="59"/>
      <c r="AR350" s="59"/>
      <c r="AS350" s="59"/>
      <c r="AT350" s="59"/>
      <c r="AU350" s="59"/>
      <c r="AV350" s="59"/>
      <c r="AW350" s="59"/>
      <c r="AX350" s="59"/>
      <c r="AY350" s="59"/>
      <c r="AZ350" s="59"/>
      <c r="BA350" s="59"/>
      <c r="BB350" s="59"/>
      <c r="BC350" s="59"/>
      <c r="BD350" s="59"/>
      <c r="BG350" s="78"/>
      <c r="BH350" s="78"/>
      <c r="BI350" s="78"/>
      <c r="BJ350" s="78"/>
      <c r="BK350" s="78"/>
      <c r="BL350" s="78"/>
      <c r="BN350" s="78"/>
      <c r="BO350" s="78"/>
      <c r="BP350" s="78"/>
      <c r="BQ350" s="78"/>
      <c r="BR350" s="78"/>
      <c r="BS350" s="78"/>
      <c r="BT350" s="78"/>
    </row>
    <row r="351" spans="3:72" ht="18" customHeight="1">
      <c r="C351" s="75" t="s">
        <v>723</v>
      </c>
      <c r="D351" s="59"/>
      <c r="E351" s="59"/>
      <c r="F351" s="59"/>
      <c r="G351" s="59"/>
      <c r="H351" s="59"/>
      <c r="I351" s="59"/>
      <c r="J351" s="59"/>
      <c r="K351" s="59"/>
      <c r="L351" s="59"/>
      <c r="M351" s="59"/>
      <c r="N351" s="59"/>
      <c r="O351" s="59"/>
      <c r="P351" s="59"/>
      <c r="Q351" s="59"/>
      <c r="R351" s="59"/>
      <c r="S351" s="88"/>
      <c r="T351" s="88"/>
      <c r="W351" s="445">
        <f>5728759700</f>
        <v>5728759700</v>
      </c>
      <c r="X351" s="445"/>
      <c r="Y351" s="445"/>
      <c r="Z351" s="445"/>
      <c r="AA351" s="445"/>
      <c r="AB351" s="445"/>
      <c r="AD351" s="445">
        <v>5728759700</v>
      </c>
      <c r="AE351" s="445"/>
      <c r="AF351" s="445"/>
      <c r="AG351" s="445"/>
      <c r="AH351" s="445"/>
      <c r="AI351" s="445"/>
      <c r="AM351" s="75"/>
      <c r="AN351" s="59"/>
      <c r="AO351" s="59"/>
      <c r="AP351" s="59"/>
      <c r="AQ351" s="59"/>
      <c r="AR351" s="59"/>
      <c r="AS351" s="59"/>
      <c r="AT351" s="59"/>
      <c r="AU351" s="59"/>
      <c r="AV351" s="59"/>
      <c r="AW351" s="59"/>
      <c r="AX351" s="59"/>
      <c r="AY351" s="59"/>
      <c r="AZ351" s="59"/>
      <c r="BA351" s="59"/>
      <c r="BB351" s="59"/>
      <c r="BC351" s="59"/>
      <c r="BD351" s="59"/>
      <c r="BG351" s="78"/>
      <c r="BH351" s="78"/>
      <c r="BI351" s="78"/>
      <c r="BJ351" s="78"/>
      <c r="BK351" s="78"/>
      <c r="BL351" s="78"/>
      <c r="BN351" s="78"/>
      <c r="BO351" s="78"/>
      <c r="BP351" s="78"/>
      <c r="BQ351" s="78"/>
      <c r="BR351" s="78"/>
      <c r="BS351" s="78"/>
      <c r="BT351" s="78"/>
    </row>
    <row r="352" spans="3:72" ht="18" customHeight="1">
      <c r="C352" s="75" t="s">
        <v>724</v>
      </c>
      <c r="D352" s="59"/>
      <c r="E352" s="59"/>
      <c r="F352" s="59"/>
      <c r="G352" s="59"/>
      <c r="H352" s="59"/>
      <c r="I352" s="59"/>
      <c r="J352" s="59"/>
      <c r="K352" s="59"/>
      <c r="L352" s="59"/>
      <c r="M352" s="59"/>
      <c r="N352" s="59"/>
      <c r="O352" s="59"/>
      <c r="P352" s="59"/>
      <c r="Q352" s="59"/>
      <c r="R352" s="59"/>
      <c r="S352" s="88"/>
      <c r="T352" s="88"/>
      <c r="W352" s="445">
        <v>13745117000</v>
      </c>
      <c r="X352" s="445"/>
      <c r="Y352" s="445"/>
      <c r="Z352" s="445"/>
      <c r="AA352" s="445"/>
      <c r="AB352" s="445"/>
      <c r="AD352" s="445">
        <v>20200117000</v>
      </c>
      <c r="AE352" s="445"/>
      <c r="AF352" s="445"/>
      <c r="AG352" s="445"/>
      <c r="AH352" s="445"/>
      <c r="AI352" s="445"/>
      <c r="AM352" s="75"/>
      <c r="AN352" s="59"/>
      <c r="AO352" s="59"/>
      <c r="AP352" s="59"/>
      <c r="AQ352" s="59"/>
      <c r="AR352" s="59"/>
      <c r="AS352" s="59"/>
      <c r="AT352" s="59"/>
      <c r="AU352" s="59"/>
      <c r="AV352" s="59"/>
      <c r="AW352" s="59"/>
      <c r="AX352" s="59"/>
      <c r="AY352" s="59"/>
      <c r="AZ352" s="59"/>
      <c r="BA352" s="59"/>
      <c r="BB352" s="59"/>
      <c r="BC352" s="59"/>
      <c r="BD352" s="59"/>
      <c r="BG352" s="78"/>
      <c r="BH352" s="78"/>
      <c r="BI352" s="78"/>
      <c r="BJ352" s="78"/>
      <c r="BK352" s="78"/>
      <c r="BL352" s="78"/>
      <c r="BN352" s="78"/>
      <c r="BO352" s="78"/>
      <c r="BP352" s="78"/>
      <c r="BQ352" s="78"/>
      <c r="BR352" s="78"/>
      <c r="BS352" s="78"/>
      <c r="BT352" s="78"/>
    </row>
    <row r="353" spans="3:72" ht="18" customHeight="1">
      <c r="C353" s="75" t="s">
        <v>725</v>
      </c>
      <c r="D353" s="59"/>
      <c r="E353" s="59"/>
      <c r="F353" s="59"/>
      <c r="G353" s="59"/>
      <c r="H353" s="59"/>
      <c r="I353" s="59"/>
      <c r="J353" s="59"/>
      <c r="K353" s="59"/>
      <c r="L353" s="59"/>
      <c r="M353" s="59"/>
      <c r="N353" s="59"/>
      <c r="O353" s="59"/>
      <c r="P353" s="59"/>
      <c r="Q353" s="59"/>
      <c r="R353" s="59"/>
      <c r="S353" s="88"/>
      <c r="T353" s="88"/>
      <c r="W353" s="445">
        <v>42532097983</v>
      </c>
      <c r="X353" s="445"/>
      <c r="Y353" s="445"/>
      <c r="Z353" s="445"/>
      <c r="AA353" s="445"/>
      <c r="AB353" s="445"/>
      <c r="AD353" s="445">
        <v>45843897983</v>
      </c>
      <c r="AE353" s="445"/>
      <c r="AF353" s="445"/>
      <c r="AG353" s="445"/>
      <c r="AH353" s="445"/>
      <c r="AI353" s="445"/>
      <c r="AM353" s="75"/>
      <c r="AN353" s="59"/>
      <c r="AO353" s="59"/>
      <c r="AP353" s="59"/>
      <c r="AQ353" s="59"/>
      <c r="AR353" s="59"/>
      <c r="AS353" s="59"/>
      <c r="AT353" s="59"/>
      <c r="AU353" s="59"/>
      <c r="AV353" s="59"/>
      <c r="AW353" s="59"/>
      <c r="AX353" s="59"/>
      <c r="AY353" s="59"/>
      <c r="AZ353" s="59"/>
      <c r="BA353" s="59"/>
      <c r="BB353" s="59"/>
      <c r="BC353" s="59"/>
      <c r="BD353" s="59"/>
      <c r="BG353" s="78"/>
      <c r="BH353" s="78"/>
      <c r="BI353" s="78"/>
      <c r="BJ353" s="78"/>
      <c r="BK353" s="78"/>
      <c r="BL353" s="78"/>
      <c r="BN353" s="78"/>
      <c r="BO353" s="78"/>
      <c r="BP353" s="78"/>
      <c r="BQ353" s="78"/>
      <c r="BR353" s="78"/>
      <c r="BS353" s="78"/>
      <c r="BT353" s="78"/>
    </row>
    <row r="354" spans="3:72" ht="18" customHeight="1">
      <c r="C354" s="75" t="s">
        <v>838</v>
      </c>
      <c r="D354" s="59"/>
      <c r="E354" s="59"/>
      <c r="F354" s="59"/>
      <c r="G354" s="59"/>
      <c r="H354" s="59"/>
      <c r="I354" s="59"/>
      <c r="J354" s="59"/>
      <c r="K354" s="59"/>
      <c r="L354" s="59"/>
      <c r="M354" s="59"/>
      <c r="N354" s="59"/>
      <c r="O354" s="59"/>
      <c r="P354" s="59"/>
      <c r="Q354" s="59"/>
      <c r="R354" s="59"/>
      <c r="S354" s="88"/>
      <c r="T354" s="88"/>
      <c r="W354" s="445">
        <v>31989007231</v>
      </c>
      <c r="X354" s="445"/>
      <c r="Y354" s="445"/>
      <c r="Z354" s="445"/>
      <c r="AA354" s="445"/>
      <c r="AB354" s="445"/>
      <c r="AD354" s="445">
        <v>27500000000</v>
      </c>
      <c r="AE354" s="445"/>
      <c r="AF354" s="445"/>
      <c r="AG354" s="445"/>
      <c r="AH354" s="445"/>
      <c r="AI354" s="445"/>
      <c r="AM354" s="75"/>
      <c r="AN354" s="59"/>
      <c r="AO354" s="59"/>
      <c r="AP354" s="59"/>
      <c r="AQ354" s="59"/>
      <c r="AR354" s="59"/>
      <c r="AS354" s="59"/>
      <c r="AT354" s="59"/>
      <c r="AU354" s="59"/>
      <c r="AV354" s="59"/>
      <c r="AW354" s="59"/>
      <c r="AX354" s="59"/>
      <c r="AY354" s="59"/>
      <c r="AZ354" s="59"/>
      <c r="BA354" s="59"/>
      <c r="BB354" s="59"/>
      <c r="BC354" s="59"/>
      <c r="BD354" s="59"/>
      <c r="BG354" s="78"/>
      <c r="BH354" s="78"/>
      <c r="BI354" s="78"/>
      <c r="BJ354" s="78"/>
      <c r="BK354" s="78"/>
      <c r="BL354" s="78"/>
      <c r="BN354" s="78"/>
      <c r="BO354" s="78"/>
      <c r="BP354" s="78"/>
      <c r="BQ354" s="78"/>
      <c r="BR354" s="78"/>
      <c r="BS354" s="78"/>
      <c r="BT354" s="78"/>
    </row>
    <row r="355" spans="3:72" ht="21" customHeight="1">
      <c r="C355" s="64" t="s">
        <v>525</v>
      </c>
      <c r="S355" s="449"/>
      <c r="T355" s="449"/>
      <c r="W355" s="496">
        <f>SUM(W356:AB357)</f>
        <v>2930260689</v>
      </c>
      <c r="X355" s="496"/>
      <c r="Y355" s="496"/>
      <c r="Z355" s="496"/>
      <c r="AA355" s="496"/>
      <c r="AB355" s="496"/>
      <c r="AC355" s="91"/>
      <c r="AD355" s="496">
        <f>SUM(AD356:AI357)</f>
        <v>2930260689</v>
      </c>
      <c r="AE355" s="496"/>
      <c r="AF355" s="496"/>
      <c r="AG355" s="496"/>
      <c r="AH355" s="496"/>
      <c r="AI355" s="496"/>
      <c r="AM355" s="64" t="s">
        <v>525</v>
      </c>
      <c r="BG355" s="679">
        <f>SUBTOTAL(9,BG356:BL356)</f>
        <v>0</v>
      </c>
      <c r="BH355" s="679"/>
      <c r="BI355" s="679"/>
      <c r="BJ355" s="679"/>
      <c r="BK355" s="679"/>
      <c r="BL355" s="679"/>
      <c r="BN355" s="679">
        <f>SUBTOTAL(9,BN356:BS356)</f>
        <v>0</v>
      </c>
      <c r="BO355" s="679"/>
      <c r="BP355" s="679"/>
      <c r="BQ355" s="679"/>
      <c r="BR355" s="679"/>
      <c r="BS355" s="679"/>
      <c r="BT355" s="188"/>
    </row>
    <row r="356" spans="3:72" ht="19.5" customHeight="1">
      <c r="C356" s="66" t="s">
        <v>839</v>
      </c>
      <c r="S356" s="446"/>
      <c r="T356" s="446"/>
      <c r="W356" s="445">
        <f>2347438757</f>
        <v>2347438757</v>
      </c>
      <c r="X356" s="445"/>
      <c r="Y356" s="445"/>
      <c r="Z356" s="445"/>
      <c r="AA356" s="445"/>
      <c r="AB356" s="445"/>
      <c r="AC356" s="91"/>
      <c r="AD356" s="445">
        <v>2347438757</v>
      </c>
      <c r="AE356" s="445"/>
      <c r="AF356" s="445"/>
      <c r="AG356" s="445"/>
      <c r="AH356" s="445"/>
      <c r="AI356" s="445"/>
      <c r="AM356" s="66" t="s">
        <v>526</v>
      </c>
      <c r="BG356" s="469"/>
      <c r="BH356" s="469"/>
      <c r="BI356" s="469"/>
      <c r="BJ356" s="469"/>
      <c r="BK356" s="469"/>
      <c r="BL356" s="469"/>
      <c r="BN356" s="469"/>
      <c r="BO356" s="469"/>
      <c r="BP356" s="469"/>
      <c r="BQ356" s="469"/>
      <c r="BR356" s="469"/>
      <c r="BS356" s="469"/>
      <c r="BT356" s="78"/>
    </row>
    <row r="357" spans="3:72" ht="19.5" customHeight="1">
      <c r="C357" s="66" t="s">
        <v>840</v>
      </c>
      <c r="S357" s="88"/>
      <c r="T357" s="88"/>
      <c r="W357" s="445">
        <f>582821932</f>
        <v>582821932</v>
      </c>
      <c r="X357" s="445"/>
      <c r="Y357" s="445"/>
      <c r="Z357" s="445"/>
      <c r="AA357" s="445"/>
      <c r="AB357" s="445"/>
      <c r="AC357" s="91"/>
      <c r="AD357" s="445">
        <v>582821932</v>
      </c>
      <c r="AE357" s="445"/>
      <c r="AF357" s="445"/>
      <c r="AG357" s="445"/>
      <c r="AH357" s="445"/>
      <c r="AI357" s="445"/>
      <c r="BG357" s="78"/>
      <c r="BH357" s="78"/>
      <c r="BI357" s="78"/>
      <c r="BJ357" s="78"/>
      <c r="BK357" s="78"/>
      <c r="BL357" s="78"/>
      <c r="BN357" s="78"/>
      <c r="BO357" s="78"/>
      <c r="BP357" s="78"/>
      <c r="BQ357" s="78"/>
      <c r="BR357" s="78"/>
      <c r="BS357" s="78"/>
      <c r="BT357" s="78"/>
    </row>
    <row r="358" spans="3:76" ht="18" customHeight="1" thickBot="1">
      <c r="C358" s="454" t="s">
        <v>361</v>
      </c>
      <c r="D358" s="454"/>
      <c r="E358" s="454"/>
      <c r="F358" s="454"/>
      <c r="G358" s="454"/>
      <c r="H358" s="454"/>
      <c r="I358" s="454"/>
      <c r="J358" s="454"/>
      <c r="K358" s="454"/>
      <c r="L358" s="454"/>
      <c r="M358" s="454"/>
      <c r="N358" s="454"/>
      <c r="O358" s="454"/>
      <c r="P358" s="454"/>
      <c r="Q358" s="454"/>
      <c r="R358" s="454"/>
      <c r="S358" s="454"/>
      <c r="T358" s="79"/>
      <c r="W358" s="455">
        <f>W346+W355</f>
        <v>149986279036</v>
      </c>
      <c r="X358" s="455"/>
      <c r="Y358" s="455"/>
      <c r="Z358" s="455"/>
      <c r="AA358" s="455"/>
      <c r="AB358" s="455"/>
      <c r="AD358" s="455">
        <f>AD346+AD355</f>
        <v>128764395837</v>
      </c>
      <c r="AE358" s="455"/>
      <c r="AF358" s="455"/>
      <c r="AG358" s="455"/>
      <c r="AH358" s="455"/>
      <c r="AI358" s="455"/>
      <c r="AM358" s="59" t="s">
        <v>361</v>
      </c>
      <c r="AN358" s="59"/>
      <c r="AO358" s="59"/>
      <c r="AP358" s="59"/>
      <c r="AQ358" s="59"/>
      <c r="AR358" s="59"/>
      <c r="AS358" s="59"/>
      <c r="AT358" s="59"/>
      <c r="AU358" s="59"/>
      <c r="AV358" s="59"/>
      <c r="AW358" s="59"/>
      <c r="AX358" s="59"/>
      <c r="AY358" s="59"/>
      <c r="AZ358" s="59"/>
      <c r="BA358" s="59"/>
      <c r="BB358" s="59"/>
      <c r="BC358" s="59"/>
      <c r="BD358" s="59"/>
      <c r="BG358" s="489">
        <f>SUBTOTAL(9,BG346:BL356)</f>
        <v>0</v>
      </c>
      <c r="BH358" s="489"/>
      <c r="BI358" s="489"/>
      <c r="BJ358" s="489"/>
      <c r="BK358" s="489"/>
      <c r="BL358" s="489"/>
      <c r="BN358" s="489">
        <f>SUBTOTAL(9,BN346:BS356)</f>
        <v>0</v>
      </c>
      <c r="BO358" s="489"/>
      <c r="BP358" s="489"/>
      <c r="BQ358" s="489"/>
      <c r="BR358" s="489"/>
      <c r="BS358" s="489"/>
      <c r="BT358" s="81"/>
      <c r="BU358" s="357">
        <f>'[4]lien ket'!F152</f>
        <v>151036986375</v>
      </c>
      <c r="BV358" s="358">
        <f>'[4]lien ket'!J152</f>
        <v>128764395837</v>
      </c>
      <c r="BW358" s="150">
        <f>BU358-W358</f>
        <v>1050707339</v>
      </c>
      <c r="BX358" s="72">
        <f>BV358-AD358</f>
        <v>0</v>
      </c>
    </row>
    <row r="359" spans="3:72" ht="11.25" customHeight="1" thickTop="1">
      <c r="C359" s="62"/>
      <c r="D359" s="62"/>
      <c r="E359" s="62"/>
      <c r="F359" s="62"/>
      <c r="G359" s="62"/>
      <c r="H359" s="62"/>
      <c r="I359" s="62"/>
      <c r="J359" s="62"/>
      <c r="K359" s="62"/>
      <c r="L359" s="62"/>
      <c r="M359" s="62"/>
      <c r="N359" s="62"/>
      <c r="O359" s="62"/>
      <c r="P359" s="62"/>
      <c r="Q359" s="62"/>
      <c r="R359" s="62"/>
      <c r="S359" s="62"/>
      <c r="T359" s="79"/>
      <c r="W359" s="82"/>
      <c r="X359" s="82"/>
      <c r="Y359" s="82"/>
      <c r="Z359" s="82"/>
      <c r="AA359" s="82"/>
      <c r="AB359" s="82"/>
      <c r="AD359" s="82"/>
      <c r="AE359" s="82"/>
      <c r="AF359" s="82"/>
      <c r="AG359" s="82"/>
      <c r="AH359" s="82"/>
      <c r="AI359" s="82"/>
      <c r="AM359" s="59"/>
      <c r="AN359" s="59"/>
      <c r="AO359" s="59"/>
      <c r="AP359" s="59"/>
      <c r="AQ359" s="59"/>
      <c r="AR359" s="59"/>
      <c r="AS359" s="59"/>
      <c r="AT359" s="59"/>
      <c r="AU359" s="59"/>
      <c r="AV359" s="59"/>
      <c r="AW359" s="59"/>
      <c r="AX359" s="59"/>
      <c r="AY359" s="59"/>
      <c r="AZ359" s="59"/>
      <c r="BA359" s="59"/>
      <c r="BB359" s="59"/>
      <c r="BC359" s="59"/>
      <c r="BD359" s="59"/>
      <c r="BG359" s="81"/>
      <c r="BH359" s="81"/>
      <c r="BI359" s="81"/>
      <c r="BJ359" s="81"/>
      <c r="BK359" s="81"/>
      <c r="BL359" s="81"/>
      <c r="BN359" s="81"/>
      <c r="BO359" s="81"/>
      <c r="BP359" s="81"/>
      <c r="BQ359" s="81"/>
      <c r="BR359" s="81"/>
      <c r="BS359" s="81"/>
      <c r="BT359" s="81"/>
    </row>
    <row r="360" spans="3:72" ht="18" customHeight="1" hidden="1">
      <c r="C360" s="64" t="s">
        <v>901</v>
      </c>
      <c r="D360" s="62"/>
      <c r="E360" s="62"/>
      <c r="F360" s="62"/>
      <c r="G360" s="62"/>
      <c r="H360" s="62"/>
      <c r="I360" s="62"/>
      <c r="J360" s="62"/>
      <c r="K360" s="62"/>
      <c r="L360" s="62"/>
      <c r="M360" s="62"/>
      <c r="N360" s="62"/>
      <c r="O360" s="62"/>
      <c r="P360" s="62"/>
      <c r="Q360" s="62"/>
      <c r="R360" s="62"/>
      <c r="S360" s="62"/>
      <c r="T360" s="79"/>
      <c r="W360" s="82"/>
      <c r="X360" s="82"/>
      <c r="Y360" s="82"/>
      <c r="Z360" s="82"/>
      <c r="AA360" s="82"/>
      <c r="AB360" s="82"/>
      <c r="AD360" s="82"/>
      <c r="AE360" s="82"/>
      <c r="AF360" s="82"/>
      <c r="AG360" s="82"/>
      <c r="AH360" s="82"/>
      <c r="AI360" s="82"/>
      <c r="AM360" s="59"/>
      <c r="AN360" s="59"/>
      <c r="AO360" s="59"/>
      <c r="AP360" s="59"/>
      <c r="AQ360" s="59"/>
      <c r="AR360" s="59"/>
      <c r="AS360" s="59"/>
      <c r="AT360" s="59"/>
      <c r="AU360" s="59"/>
      <c r="AV360" s="59"/>
      <c r="AW360" s="59"/>
      <c r="AX360" s="59"/>
      <c r="AY360" s="59"/>
      <c r="AZ360" s="59"/>
      <c r="BA360" s="59"/>
      <c r="BB360" s="59"/>
      <c r="BC360" s="59"/>
      <c r="BD360" s="59"/>
      <c r="BG360" s="81"/>
      <c r="BH360" s="81"/>
      <c r="BI360" s="81"/>
      <c r="BJ360" s="81"/>
      <c r="BK360" s="81"/>
      <c r="BL360" s="81"/>
      <c r="BN360" s="81"/>
      <c r="BO360" s="81"/>
      <c r="BP360" s="81"/>
      <c r="BQ360" s="81"/>
      <c r="BR360" s="81"/>
      <c r="BS360" s="81"/>
      <c r="BT360" s="81"/>
    </row>
    <row r="361" spans="3:72" ht="18" customHeight="1" hidden="1">
      <c r="C361" s="682" t="s">
        <v>902</v>
      </c>
      <c r="D361" s="682"/>
      <c r="E361" s="682"/>
      <c r="F361" s="682"/>
      <c r="G361" s="682"/>
      <c r="H361" s="682"/>
      <c r="I361" s="682"/>
      <c r="J361" s="682"/>
      <c r="K361" s="449" t="s">
        <v>527</v>
      </c>
      <c r="L361" s="449"/>
      <c r="M361" s="449"/>
      <c r="N361" s="449"/>
      <c r="O361" s="449"/>
      <c r="P361" s="449"/>
      <c r="Q361" s="449"/>
      <c r="R361" s="449"/>
      <c r="S361" s="449"/>
      <c r="T361" s="449"/>
      <c r="U361" s="449"/>
      <c r="V361" s="449"/>
      <c r="W361" s="449"/>
      <c r="X361" s="477" t="s">
        <v>528</v>
      </c>
      <c r="Y361" s="477"/>
      <c r="Z361" s="477"/>
      <c r="AA361" s="477"/>
      <c r="AB361" s="477"/>
      <c r="AC361" s="477"/>
      <c r="AD361" s="477"/>
      <c r="AE361" s="477"/>
      <c r="AF361" s="477"/>
      <c r="AG361" s="477"/>
      <c r="AH361" s="477"/>
      <c r="AI361" s="477"/>
      <c r="AM361" s="59"/>
      <c r="AN361" s="59"/>
      <c r="AO361" s="59"/>
      <c r="AP361" s="59"/>
      <c r="AQ361" s="59"/>
      <c r="AR361" s="59"/>
      <c r="AS361" s="59"/>
      <c r="AT361" s="59"/>
      <c r="AU361" s="59"/>
      <c r="AV361" s="59"/>
      <c r="AW361" s="59"/>
      <c r="AX361" s="59"/>
      <c r="AY361" s="59"/>
      <c r="AZ361" s="59"/>
      <c r="BA361" s="59"/>
      <c r="BB361" s="59"/>
      <c r="BC361" s="59"/>
      <c r="BD361" s="59"/>
      <c r="BG361" s="81"/>
      <c r="BH361" s="81"/>
      <c r="BI361" s="81"/>
      <c r="BJ361" s="81"/>
      <c r="BK361" s="81"/>
      <c r="BL361" s="81"/>
      <c r="BN361" s="81"/>
      <c r="BO361" s="81"/>
      <c r="BP361" s="81"/>
      <c r="BQ361" s="81"/>
      <c r="BR361" s="81"/>
      <c r="BS361" s="81"/>
      <c r="BT361" s="81"/>
    </row>
    <row r="362" spans="3:72" ht="18" customHeight="1" hidden="1">
      <c r="C362" s="682"/>
      <c r="D362" s="682"/>
      <c r="E362" s="682"/>
      <c r="F362" s="682"/>
      <c r="G362" s="682"/>
      <c r="H362" s="682"/>
      <c r="I362" s="682"/>
      <c r="J362" s="682"/>
      <c r="K362" s="580" t="s">
        <v>903</v>
      </c>
      <c r="L362" s="580"/>
      <c r="M362" s="580"/>
      <c r="N362" s="580"/>
      <c r="O362" s="580"/>
      <c r="P362" s="580" t="s">
        <v>904</v>
      </c>
      <c r="Q362" s="580"/>
      <c r="R362" s="580"/>
      <c r="S362" s="580"/>
      <c r="T362" s="580" t="s">
        <v>905</v>
      </c>
      <c r="U362" s="580"/>
      <c r="V362" s="580"/>
      <c r="W362" s="580"/>
      <c r="X362" s="683" t="s">
        <v>903</v>
      </c>
      <c r="Y362" s="683"/>
      <c r="Z362" s="683"/>
      <c r="AA362" s="683"/>
      <c r="AB362" s="683" t="s">
        <v>904</v>
      </c>
      <c r="AC362" s="683"/>
      <c r="AD362" s="683"/>
      <c r="AE362" s="683"/>
      <c r="AF362" s="683" t="s">
        <v>905</v>
      </c>
      <c r="AG362" s="683"/>
      <c r="AH362" s="683"/>
      <c r="AI362" s="683"/>
      <c r="AM362" s="59"/>
      <c r="AN362" s="59"/>
      <c r="AO362" s="59"/>
      <c r="AP362" s="59"/>
      <c r="AQ362" s="59"/>
      <c r="AR362" s="59"/>
      <c r="AS362" s="59"/>
      <c r="AT362" s="59"/>
      <c r="AU362" s="59"/>
      <c r="AV362" s="59"/>
      <c r="AW362" s="59"/>
      <c r="AX362" s="59"/>
      <c r="AY362" s="59"/>
      <c r="AZ362" s="59"/>
      <c r="BA362" s="59"/>
      <c r="BB362" s="59"/>
      <c r="BC362" s="59"/>
      <c r="BD362" s="59"/>
      <c r="BG362" s="81"/>
      <c r="BH362" s="81"/>
      <c r="BI362" s="81"/>
      <c r="BJ362" s="81"/>
      <c r="BK362" s="81"/>
      <c r="BL362" s="81"/>
      <c r="BN362" s="81"/>
      <c r="BO362" s="81"/>
      <c r="BP362" s="81"/>
      <c r="BQ362" s="81"/>
      <c r="BR362" s="81"/>
      <c r="BS362" s="81"/>
      <c r="BT362" s="81"/>
    </row>
    <row r="363" spans="3:72" ht="18" customHeight="1" hidden="1">
      <c r="C363" s="611" t="s">
        <v>906</v>
      </c>
      <c r="D363" s="611"/>
      <c r="E363" s="611"/>
      <c r="F363" s="611"/>
      <c r="G363" s="611"/>
      <c r="H363" s="611"/>
      <c r="I363" s="611"/>
      <c r="J363" s="611"/>
      <c r="K363" s="446"/>
      <c r="L363" s="446"/>
      <c r="M363" s="446"/>
      <c r="N363" s="446"/>
      <c r="O363" s="446"/>
      <c r="P363" s="446"/>
      <c r="Q363" s="446"/>
      <c r="R363" s="446"/>
      <c r="S363" s="446"/>
      <c r="T363" s="446"/>
      <c r="U363" s="446"/>
      <c r="V363" s="446"/>
      <c r="W363" s="446"/>
      <c r="X363" s="452"/>
      <c r="Y363" s="452"/>
      <c r="Z363" s="452"/>
      <c r="AA363" s="452"/>
      <c r="AB363" s="452"/>
      <c r="AC363" s="452"/>
      <c r="AD363" s="452"/>
      <c r="AE363" s="452"/>
      <c r="AF363" s="452"/>
      <c r="AG363" s="452"/>
      <c r="AH363" s="452"/>
      <c r="AI363" s="452"/>
      <c r="AM363" s="59"/>
      <c r="AN363" s="59"/>
      <c r="AO363" s="59"/>
      <c r="AP363" s="59"/>
      <c r="AQ363" s="59"/>
      <c r="AR363" s="59"/>
      <c r="AS363" s="59"/>
      <c r="AT363" s="59"/>
      <c r="AU363" s="59"/>
      <c r="AV363" s="59"/>
      <c r="AW363" s="59"/>
      <c r="AX363" s="59"/>
      <c r="AY363" s="59"/>
      <c r="AZ363" s="59"/>
      <c r="BA363" s="59"/>
      <c r="BB363" s="59"/>
      <c r="BC363" s="59"/>
      <c r="BD363" s="59"/>
      <c r="BG363" s="81"/>
      <c r="BH363" s="81"/>
      <c r="BI363" s="81"/>
      <c r="BJ363" s="81"/>
      <c r="BK363" s="81"/>
      <c r="BL363" s="81"/>
      <c r="BN363" s="81"/>
      <c r="BO363" s="81"/>
      <c r="BP363" s="81"/>
      <c r="BQ363" s="81"/>
      <c r="BR363" s="81"/>
      <c r="BS363" s="81"/>
      <c r="BT363" s="81"/>
    </row>
    <row r="364" spans="3:72" ht="18" customHeight="1" hidden="1" thickBot="1">
      <c r="C364" s="611" t="s">
        <v>907</v>
      </c>
      <c r="D364" s="611"/>
      <c r="E364" s="611"/>
      <c r="F364" s="611"/>
      <c r="G364" s="611"/>
      <c r="H364" s="611"/>
      <c r="I364" s="611"/>
      <c r="J364" s="611"/>
      <c r="K364" s="446"/>
      <c r="L364" s="446"/>
      <c r="M364" s="446"/>
      <c r="N364" s="446"/>
      <c r="O364" s="446"/>
      <c r="P364" s="446"/>
      <c r="Q364" s="446"/>
      <c r="R364" s="446"/>
      <c r="S364" s="446"/>
      <c r="T364" s="446"/>
      <c r="U364" s="446"/>
      <c r="V364" s="446"/>
      <c r="W364" s="446"/>
      <c r="X364" s="452"/>
      <c r="Y364" s="452"/>
      <c r="Z364" s="452"/>
      <c r="AA364" s="452"/>
      <c r="AB364" s="452"/>
      <c r="AC364" s="452"/>
      <c r="AD364" s="452"/>
      <c r="AE364" s="452"/>
      <c r="AF364" s="452"/>
      <c r="AG364" s="452"/>
      <c r="AH364" s="452"/>
      <c r="AI364" s="452"/>
      <c r="AM364" s="59"/>
      <c r="AN364" s="59"/>
      <c r="AO364" s="59"/>
      <c r="AP364" s="59"/>
      <c r="AQ364" s="59"/>
      <c r="AR364" s="59"/>
      <c r="AS364" s="59"/>
      <c r="AT364" s="59"/>
      <c r="AU364" s="59"/>
      <c r="AV364" s="59"/>
      <c r="AW364" s="59"/>
      <c r="AX364" s="59"/>
      <c r="AY364" s="59"/>
      <c r="AZ364" s="59"/>
      <c r="BA364" s="59"/>
      <c r="BB364" s="59"/>
      <c r="BC364" s="59"/>
      <c r="BD364" s="59"/>
      <c r="BG364" s="81"/>
      <c r="BH364" s="81"/>
      <c r="BI364" s="81"/>
      <c r="BJ364" s="81"/>
      <c r="BK364" s="81"/>
      <c r="BL364" s="81"/>
      <c r="BN364" s="81"/>
      <c r="BO364" s="81"/>
      <c r="BP364" s="81"/>
      <c r="BQ364" s="81"/>
      <c r="BR364" s="81"/>
      <c r="BS364" s="81"/>
      <c r="BT364" s="81"/>
    </row>
    <row r="365" spans="3:72" ht="18" customHeight="1" hidden="1" thickTop="1">
      <c r="C365" s="611" t="s">
        <v>908</v>
      </c>
      <c r="D365" s="611"/>
      <c r="E365" s="611"/>
      <c r="F365" s="611"/>
      <c r="G365" s="611"/>
      <c r="H365" s="611"/>
      <c r="I365" s="611"/>
      <c r="J365" s="611"/>
      <c r="K365" s="446"/>
      <c r="L365" s="446"/>
      <c r="M365" s="446"/>
      <c r="N365" s="446"/>
      <c r="O365" s="446"/>
      <c r="P365" s="446"/>
      <c r="Q365" s="446"/>
      <c r="R365" s="446"/>
      <c r="S365" s="446"/>
      <c r="T365" s="446"/>
      <c r="U365" s="446"/>
      <c r="V365" s="446"/>
      <c r="W365" s="446"/>
      <c r="X365" s="452"/>
      <c r="Y365" s="452"/>
      <c r="Z365" s="452"/>
      <c r="AA365" s="452"/>
      <c r="AB365" s="452"/>
      <c r="AC365" s="452"/>
      <c r="AD365" s="452"/>
      <c r="AE365" s="452"/>
      <c r="AF365" s="452"/>
      <c r="AG365" s="452"/>
      <c r="AH365" s="452"/>
      <c r="AI365" s="452"/>
      <c r="AM365" s="59"/>
      <c r="AN365" s="59"/>
      <c r="AO365" s="59"/>
      <c r="AP365" s="59"/>
      <c r="AQ365" s="59"/>
      <c r="AR365" s="59"/>
      <c r="AS365" s="59"/>
      <c r="AT365" s="59"/>
      <c r="AU365" s="59"/>
      <c r="AV365" s="59"/>
      <c r="AW365" s="59"/>
      <c r="AX365" s="59"/>
      <c r="AY365" s="59"/>
      <c r="AZ365" s="59"/>
      <c r="BA365" s="59"/>
      <c r="BB365" s="59"/>
      <c r="BC365" s="59"/>
      <c r="BD365" s="59"/>
      <c r="BG365" s="81"/>
      <c r="BH365" s="81"/>
      <c r="BI365" s="81"/>
      <c r="BJ365" s="81"/>
      <c r="BK365" s="81"/>
      <c r="BL365" s="81"/>
      <c r="BN365" s="81"/>
      <c r="BO365" s="81"/>
      <c r="BP365" s="81"/>
      <c r="BQ365" s="81"/>
      <c r="BR365" s="81"/>
      <c r="BS365" s="81"/>
      <c r="BT365" s="81"/>
    </row>
    <row r="366" spans="3:72" ht="18" customHeight="1" hidden="1">
      <c r="C366" s="449" t="s">
        <v>361</v>
      </c>
      <c r="D366" s="449"/>
      <c r="E366" s="449"/>
      <c r="F366" s="449"/>
      <c r="G366" s="449"/>
      <c r="H366" s="449"/>
      <c r="I366" s="449"/>
      <c r="J366" s="449"/>
      <c r="K366" s="684">
        <f>SUM(K363:O365)</f>
        <v>0</v>
      </c>
      <c r="L366" s="684"/>
      <c r="M366" s="684"/>
      <c r="N366" s="684"/>
      <c r="O366" s="684"/>
      <c r="P366" s="684">
        <v>0</v>
      </c>
      <c r="Q366" s="684"/>
      <c r="R366" s="684"/>
      <c r="S366" s="684"/>
      <c r="T366" s="684">
        <v>0</v>
      </c>
      <c r="U366" s="684"/>
      <c r="V366" s="684"/>
      <c r="W366" s="684"/>
      <c r="X366" s="552">
        <v>0</v>
      </c>
      <c r="Y366" s="552"/>
      <c r="Z366" s="552"/>
      <c r="AA366" s="552"/>
      <c r="AB366" s="552">
        <v>0</v>
      </c>
      <c r="AC366" s="552"/>
      <c r="AD366" s="552"/>
      <c r="AE366" s="552"/>
      <c r="AF366" s="552">
        <v>0</v>
      </c>
      <c r="AG366" s="552"/>
      <c r="AH366" s="552"/>
      <c r="AI366" s="552"/>
      <c r="AM366" s="59"/>
      <c r="AN366" s="59"/>
      <c r="AO366" s="59"/>
      <c r="AP366" s="59"/>
      <c r="AQ366" s="59"/>
      <c r="AR366" s="59"/>
      <c r="AS366" s="59"/>
      <c r="AT366" s="59"/>
      <c r="AU366" s="59"/>
      <c r="AV366" s="59"/>
      <c r="AW366" s="59"/>
      <c r="AX366" s="59"/>
      <c r="AY366" s="59"/>
      <c r="AZ366" s="59"/>
      <c r="BA366" s="59"/>
      <c r="BB366" s="59"/>
      <c r="BC366" s="59"/>
      <c r="BD366" s="59"/>
      <c r="BG366" s="81"/>
      <c r="BH366" s="81"/>
      <c r="BI366" s="81"/>
      <c r="BJ366" s="81"/>
      <c r="BK366" s="81"/>
      <c r="BL366" s="81"/>
      <c r="BN366" s="81"/>
      <c r="BO366" s="81"/>
      <c r="BP366" s="81"/>
      <c r="BQ366" s="81"/>
      <c r="BR366" s="81"/>
      <c r="BS366" s="81"/>
      <c r="BT366" s="81"/>
    </row>
    <row r="367" spans="3:72" ht="18" customHeight="1" hidden="1">
      <c r="C367" s="65"/>
      <c r="D367" s="65"/>
      <c r="E367" s="65"/>
      <c r="F367" s="65"/>
      <c r="G367" s="65"/>
      <c r="H367" s="65"/>
      <c r="I367" s="65"/>
      <c r="J367" s="65"/>
      <c r="K367" s="379"/>
      <c r="L367" s="379"/>
      <c r="M367" s="379"/>
      <c r="N367" s="379"/>
      <c r="O367" s="379"/>
      <c r="P367" s="379"/>
      <c r="Q367" s="379"/>
      <c r="R367" s="379"/>
      <c r="S367" s="379"/>
      <c r="T367" s="379"/>
      <c r="U367" s="379"/>
      <c r="V367" s="379"/>
      <c r="W367" s="189"/>
      <c r="X367" s="189"/>
      <c r="Y367" s="189"/>
      <c r="Z367" s="189"/>
      <c r="AA367" s="189"/>
      <c r="AB367" s="189"/>
      <c r="AC367" s="189"/>
      <c r="AD367" s="189"/>
      <c r="AE367" s="189"/>
      <c r="AF367" s="189"/>
      <c r="AG367" s="189"/>
      <c r="AH367" s="189"/>
      <c r="AI367" s="189"/>
      <c r="AM367" s="59"/>
      <c r="AN367" s="59"/>
      <c r="AO367" s="59"/>
      <c r="AP367" s="59"/>
      <c r="AQ367" s="59"/>
      <c r="AR367" s="59"/>
      <c r="AS367" s="59"/>
      <c r="AT367" s="59"/>
      <c r="AU367" s="59"/>
      <c r="AV367" s="59"/>
      <c r="AW367" s="59"/>
      <c r="AX367" s="59"/>
      <c r="AY367" s="59"/>
      <c r="AZ367" s="59"/>
      <c r="BA367" s="59"/>
      <c r="BB367" s="59"/>
      <c r="BC367" s="59"/>
      <c r="BD367" s="59"/>
      <c r="BG367" s="81"/>
      <c r="BH367" s="81"/>
      <c r="BI367" s="81"/>
      <c r="BJ367" s="81"/>
      <c r="BK367" s="81"/>
      <c r="BL367" s="81"/>
      <c r="BN367" s="81"/>
      <c r="BO367" s="81"/>
      <c r="BP367" s="81"/>
      <c r="BQ367" s="81"/>
      <c r="BR367" s="81"/>
      <c r="BS367" s="81"/>
      <c r="BT367" s="81"/>
    </row>
    <row r="368" spans="3:72" ht="18" customHeight="1" hidden="1">
      <c r="C368" s="608"/>
      <c r="D368" s="608"/>
      <c r="E368" s="608"/>
      <c r="F368" s="608"/>
      <c r="G368" s="608"/>
      <c r="H368" s="608"/>
      <c r="I368" s="608"/>
      <c r="J368" s="608"/>
      <c r="K368" s="608"/>
      <c r="L368" s="608"/>
      <c r="M368" s="608"/>
      <c r="N368" s="608"/>
      <c r="O368" s="608"/>
      <c r="P368" s="608"/>
      <c r="Q368" s="608"/>
      <c r="R368" s="608"/>
      <c r="S368" s="608"/>
      <c r="T368" s="608"/>
      <c r="U368" s="608"/>
      <c r="V368" s="608"/>
      <c r="W368" s="608"/>
      <c r="X368" s="608"/>
      <c r="Y368" s="608"/>
      <c r="Z368" s="608"/>
      <c r="AA368" s="608"/>
      <c r="AB368" s="608"/>
      <c r="AC368" s="608"/>
      <c r="AD368" s="608"/>
      <c r="AE368" s="608"/>
      <c r="AF368" s="608"/>
      <c r="AG368" s="608"/>
      <c r="AH368" s="608"/>
      <c r="AI368" s="608"/>
      <c r="AM368" s="59"/>
      <c r="AN368" s="59"/>
      <c r="AO368" s="59"/>
      <c r="AP368" s="59"/>
      <c r="AQ368" s="59"/>
      <c r="AR368" s="59"/>
      <c r="AS368" s="59"/>
      <c r="AT368" s="59"/>
      <c r="AU368" s="59"/>
      <c r="AV368" s="59"/>
      <c r="AW368" s="59"/>
      <c r="AX368" s="59"/>
      <c r="AY368" s="59"/>
      <c r="AZ368" s="59"/>
      <c r="BA368" s="59"/>
      <c r="BB368" s="59"/>
      <c r="BC368" s="59"/>
      <c r="BD368" s="59"/>
      <c r="BG368" s="81"/>
      <c r="BH368" s="81"/>
      <c r="BI368" s="81"/>
      <c r="BJ368" s="81"/>
      <c r="BK368" s="81"/>
      <c r="BL368" s="81"/>
      <c r="BN368" s="81"/>
      <c r="BO368" s="81"/>
      <c r="BP368" s="81"/>
      <c r="BQ368" s="81"/>
      <c r="BR368" s="81"/>
      <c r="BS368" s="81"/>
      <c r="BT368" s="81"/>
    </row>
    <row r="369" spans="1:72" ht="19.5" customHeight="1" hidden="1">
      <c r="A369" s="59">
        <v>23</v>
      </c>
      <c r="B369" s="59" t="s">
        <v>348</v>
      </c>
      <c r="C369" s="59" t="s">
        <v>909</v>
      </c>
      <c r="D369" s="62"/>
      <c r="E369" s="62"/>
      <c r="F369" s="62"/>
      <c r="G369" s="62"/>
      <c r="H369" s="62"/>
      <c r="I369" s="62"/>
      <c r="J369" s="62"/>
      <c r="K369" s="62"/>
      <c r="L369" s="62"/>
      <c r="M369" s="62"/>
      <c r="N369" s="62"/>
      <c r="O369" s="62"/>
      <c r="P369" s="62"/>
      <c r="Q369" s="62"/>
      <c r="R369" s="62"/>
      <c r="S369" s="62"/>
      <c r="T369" s="79"/>
      <c r="W369" s="82"/>
      <c r="X369" s="82"/>
      <c r="Y369" s="82"/>
      <c r="Z369" s="82"/>
      <c r="AA369" s="82"/>
      <c r="AB369" s="82"/>
      <c r="AD369" s="82"/>
      <c r="AE369" s="82"/>
      <c r="AF369" s="82"/>
      <c r="AG369" s="82"/>
      <c r="AH369" s="82"/>
      <c r="AI369" s="82"/>
      <c r="AM369" s="59"/>
      <c r="AN369" s="59"/>
      <c r="AO369" s="59"/>
      <c r="AP369" s="59"/>
      <c r="AQ369" s="59"/>
      <c r="AR369" s="59"/>
      <c r="AS369" s="59"/>
      <c r="AT369" s="59"/>
      <c r="AU369" s="59"/>
      <c r="AV369" s="59"/>
      <c r="AW369" s="59"/>
      <c r="AX369" s="59"/>
      <c r="AY369" s="59"/>
      <c r="AZ369" s="59"/>
      <c r="BA369" s="59"/>
      <c r="BB369" s="59"/>
      <c r="BC369" s="59"/>
      <c r="BD369" s="59"/>
      <c r="BG369" s="81"/>
      <c r="BH369" s="81"/>
      <c r="BI369" s="81"/>
      <c r="BJ369" s="81"/>
      <c r="BK369" s="81"/>
      <c r="BL369" s="81"/>
      <c r="BN369" s="81"/>
      <c r="BO369" s="81"/>
      <c r="BP369" s="81"/>
      <c r="BQ369" s="81"/>
      <c r="BR369" s="81"/>
      <c r="BS369" s="81"/>
      <c r="BT369" s="81"/>
    </row>
    <row r="370" spans="2:72" ht="19.5" customHeight="1" hidden="1">
      <c r="B370" s="59" t="s">
        <v>910</v>
      </c>
      <c r="C370" s="59" t="s">
        <v>911</v>
      </c>
      <c r="D370" s="62"/>
      <c r="E370" s="62"/>
      <c r="F370" s="62"/>
      <c r="G370" s="62"/>
      <c r="H370" s="62"/>
      <c r="I370" s="62"/>
      <c r="J370" s="62"/>
      <c r="K370" s="62"/>
      <c r="L370" s="62"/>
      <c r="M370" s="62"/>
      <c r="N370" s="62"/>
      <c r="O370" s="62"/>
      <c r="P370" s="62"/>
      <c r="Q370" s="62"/>
      <c r="R370" s="62"/>
      <c r="S370" s="62"/>
      <c r="T370" s="79"/>
      <c r="W370" s="82"/>
      <c r="X370" s="82"/>
      <c r="Y370" s="82"/>
      <c r="Z370" s="82"/>
      <c r="AA370" s="82"/>
      <c r="AB370" s="82"/>
      <c r="AD370" s="82"/>
      <c r="AE370" s="82"/>
      <c r="AF370" s="82"/>
      <c r="AG370" s="82"/>
      <c r="AH370" s="82"/>
      <c r="AI370" s="82"/>
      <c r="AM370" s="59"/>
      <c r="AN370" s="59"/>
      <c r="AO370" s="59"/>
      <c r="AP370" s="59"/>
      <c r="AQ370" s="59"/>
      <c r="AR370" s="59"/>
      <c r="AS370" s="59"/>
      <c r="AT370" s="59"/>
      <c r="AU370" s="59"/>
      <c r="AV370" s="59"/>
      <c r="AW370" s="59"/>
      <c r="AX370" s="59"/>
      <c r="AY370" s="59"/>
      <c r="AZ370" s="59"/>
      <c r="BA370" s="59"/>
      <c r="BB370" s="59"/>
      <c r="BC370" s="59"/>
      <c r="BD370" s="59"/>
      <c r="BG370" s="81"/>
      <c r="BH370" s="81"/>
      <c r="BI370" s="81"/>
      <c r="BJ370" s="81"/>
      <c r="BK370" s="81"/>
      <c r="BL370" s="81"/>
      <c r="BN370" s="81"/>
      <c r="BO370" s="81"/>
      <c r="BP370" s="81"/>
      <c r="BQ370" s="81"/>
      <c r="BR370" s="81"/>
      <c r="BS370" s="81"/>
      <c r="BT370" s="81"/>
    </row>
    <row r="371" spans="3:72" ht="19.5" customHeight="1" hidden="1">
      <c r="C371" s="92"/>
      <c r="D371" s="92"/>
      <c r="E371" s="92"/>
      <c r="F371" s="92"/>
      <c r="G371" s="92"/>
      <c r="H371" s="92"/>
      <c r="I371" s="92"/>
      <c r="J371" s="92"/>
      <c r="K371" s="92"/>
      <c r="L371" s="92"/>
      <c r="M371" s="92"/>
      <c r="N371" s="92"/>
      <c r="O371" s="92"/>
      <c r="P371" s="92"/>
      <c r="Q371" s="92"/>
      <c r="R371" s="92"/>
      <c r="S371" s="449"/>
      <c r="T371" s="449"/>
      <c r="U371" s="92"/>
      <c r="V371" s="92"/>
      <c r="W371" s="488" t="s">
        <v>351</v>
      </c>
      <c r="X371" s="488"/>
      <c r="Y371" s="488"/>
      <c r="Z371" s="488"/>
      <c r="AA371" s="488"/>
      <c r="AB371" s="488"/>
      <c r="AC371" s="67"/>
      <c r="AD371" s="488" t="s">
        <v>352</v>
      </c>
      <c r="AE371" s="488"/>
      <c r="AF371" s="488"/>
      <c r="AG371" s="488"/>
      <c r="AH371" s="488"/>
      <c r="AI371" s="488"/>
      <c r="AM371" s="59"/>
      <c r="AN371" s="59"/>
      <c r="AO371" s="59"/>
      <c r="AP371" s="59"/>
      <c r="AQ371" s="59"/>
      <c r="AR371" s="59"/>
      <c r="AS371" s="59"/>
      <c r="AT371" s="59"/>
      <c r="AU371" s="59"/>
      <c r="AV371" s="59"/>
      <c r="AW371" s="59"/>
      <c r="AX371" s="59"/>
      <c r="AY371" s="59"/>
      <c r="AZ371" s="59"/>
      <c r="BA371" s="59"/>
      <c r="BB371" s="59"/>
      <c r="BC371" s="59"/>
      <c r="BD371" s="59"/>
      <c r="BG371" s="81"/>
      <c r="BH371" s="81"/>
      <c r="BI371" s="81"/>
      <c r="BJ371" s="81"/>
      <c r="BK371" s="81"/>
      <c r="BL371" s="81"/>
      <c r="BN371" s="81"/>
      <c r="BO371" s="81"/>
      <c r="BP371" s="81"/>
      <c r="BQ371" s="81"/>
      <c r="BR371" s="81"/>
      <c r="BS371" s="81"/>
      <c r="BT371" s="81"/>
    </row>
    <row r="372" spans="3:72" ht="19.5" customHeight="1" hidden="1">
      <c r="C372" s="92"/>
      <c r="D372" s="92"/>
      <c r="E372" s="92"/>
      <c r="F372" s="92"/>
      <c r="G372" s="92"/>
      <c r="H372" s="92"/>
      <c r="I372" s="92"/>
      <c r="J372" s="92"/>
      <c r="K372" s="92"/>
      <c r="L372" s="92"/>
      <c r="M372" s="92"/>
      <c r="N372" s="92"/>
      <c r="O372" s="92"/>
      <c r="P372" s="92"/>
      <c r="Q372" s="92"/>
      <c r="R372" s="92"/>
      <c r="S372" s="65"/>
      <c r="T372" s="65"/>
      <c r="U372" s="92"/>
      <c r="V372" s="92"/>
      <c r="W372" s="472" t="s">
        <v>354</v>
      </c>
      <c r="X372" s="490"/>
      <c r="Y372" s="490"/>
      <c r="Z372" s="490"/>
      <c r="AA372" s="490"/>
      <c r="AB372" s="490"/>
      <c r="AC372" s="67"/>
      <c r="AD372" s="472" t="s">
        <v>354</v>
      </c>
      <c r="AE372" s="490"/>
      <c r="AF372" s="490"/>
      <c r="AG372" s="490"/>
      <c r="AH372" s="490"/>
      <c r="AI372" s="490"/>
      <c r="AM372" s="59"/>
      <c r="AN372" s="59"/>
      <c r="AO372" s="59"/>
      <c r="AP372" s="59"/>
      <c r="AQ372" s="59"/>
      <c r="AR372" s="59"/>
      <c r="AS372" s="59"/>
      <c r="AT372" s="59"/>
      <c r="AU372" s="59"/>
      <c r="AV372" s="59"/>
      <c r="AW372" s="59"/>
      <c r="AX372" s="59"/>
      <c r="AY372" s="59"/>
      <c r="AZ372" s="59"/>
      <c r="BA372" s="59"/>
      <c r="BB372" s="59"/>
      <c r="BC372" s="59"/>
      <c r="BD372" s="59"/>
      <c r="BG372" s="81"/>
      <c r="BH372" s="81"/>
      <c r="BI372" s="81"/>
      <c r="BJ372" s="81"/>
      <c r="BK372" s="81"/>
      <c r="BL372" s="81"/>
      <c r="BN372" s="81"/>
      <c r="BO372" s="81"/>
      <c r="BP372" s="81"/>
      <c r="BQ372" s="81"/>
      <c r="BR372" s="81"/>
      <c r="BS372" s="81"/>
      <c r="BT372" s="81"/>
    </row>
    <row r="373" spans="3:72" ht="19.5" customHeight="1" hidden="1">
      <c r="C373" s="191" t="s">
        <v>912</v>
      </c>
      <c r="D373" s="59"/>
      <c r="E373" s="59"/>
      <c r="F373" s="59"/>
      <c r="G373" s="59"/>
      <c r="H373" s="59"/>
      <c r="I373" s="59"/>
      <c r="J373" s="59"/>
      <c r="K373" s="59"/>
      <c r="L373" s="59"/>
      <c r="M373" s="59"/>
      <c r="N373" s="59"/>
      <c r="O373" s="59"/>
      <c r="P373" s="59"/>
      <c r="Q373" s="59"/>
      <c r="R373" s="59"/>
      <c r="S373" s="95"/>
      <c r="T373" s="95"/>
      <c r="W373" s="487"/>
      <c r="X373" s="487"/>
      <c r="Y373" s="487"/>
      <c r="Z373" s="487"/>
      <c r="AA373" s="487"/>
      <c r="AB373" s="487"/>
      <c r="AD373" s="487"/>
      <c r="AE373" s="487"/>
      <c r="AF373" s="487"/>
      <c r="AG373" s="487"/>
      <c r="AH373" s="487"/>
      <c r="AI373" s="487"/>
      <c r="AM373" s="59"/>
      <c r="AN373" s="59"/>
      <c r="AO373" s="59"/>
      <c r="AP373" s="59"/>
      <c r="AQ373" s="59"/>
      <c r="AR373" s="59"/>
      <c r="AS373" s="59"/>
      <c r="AT373" s="59"/>
      <c r="AU373" s="59"/>
      <c r="AV373" s="59"/>
      <c r="AW373" s="59"/>
      <c r="AX373" s="59"/>
      <c r="AY373" s="59"/>
      <c r="AZ373" s="59"/>
      <c r="BA373" s="59"/>
      <c r="BB373" s="59"/>
      <c r="BC373" s="59"/>
      <c r="BD373" s="59"/>
      <c r="BG373" s="81"/>
      <c r="BH373" s="81"/>
      <c r="BI373" s="81"/>
      <c r="BJ373" s="81"/>
      <c r="BK373" s="81"/>
      <c r="BL373" s="81"/>
      <c r="BN373" s="81"/>
      <c r="BO373" s="81"/>
      <c r="BP373" s="81"/>
      <c r="BQ373" s="81"/>
      <c r="BR373" s="81"/>
      <c r="BS373" s="81"/>
      <c r="BT373" s="81"/>
    </row>
    <row r="374" spans="3:72" ht="19.5" customHeight="1" hidden="1">
      <c r="C374" s="75" t="s">
        <v>913</v>
      </c>
      <c r="D374" s="59"/>
      <c r="E374" s="59"/>
      <c r="F374" s="59"/>
      <c r="G374" s="59"/>
      <c r="H374" s="59"/>
      <c r="I374" s="59"/>
      <c r="J374" s="59"/>
      <c r="K374" s="59"/>
      <c r="L374" s="59"/>
      <c r="M374" s="59"/>
      <c r="N374" s="59"/>
      <c r="O374" s="59"/>
      <c r="P374" s="59"/>
      <c r="Q374" s="59"/>
      <c r="R374" s="59"/>
      <c r="S374" s="80"/>
      <c r="T374" s="80"/>
      <c r="W374" s="445"/>
      <c r="X374" s="445"/>
      <c r="Y374" s="445"/>
      <c r="Z374" s="445"/>
      <c r="AA374" s="445"/>
      <c r="AB374" s="445"/>
      <c r="AD374" s="445"/>
      <c r="AE374" s="445"/>
      <c r="AF374" s="445"/>
      <c r="AG374" s="445"/>
      <c r="AH374" s="445"/>
      <c r="AI374" s="445"/>
      <c r="AM374" s="59"/>
      <c r="AN374" s="59"/>
      <c r="AO374" s="59"/>
      <c r="AP374" s="59"/>
      <c r="AQ374" s="59"/>
      <c r="AR374" s="59"/>
      <c r="AS374" s="59"/>
      <c r="AT374" s="59"/>
      <c r="AU374" s="59"/>
      <c r="AV374" s="59"/>
      <c r="AW374" s="59"/>
      <c r="AX374" s="59"/>
      <c r="AY374" s="59"/>
      <c r="AZ374" s="59"/>
      <c r="BA374" s="59"/>
      <c r="BB374" s="59"/>
      <c r="BC374" s="59"/>
      <c r="BD374" s="59"/>
      <c r="BG374" s="81"/>
      <c r="BH374" s="81"/>
      <c r="BI374" s="81"/>
      <c r="BJ374" s="81"/>
      <c r="BK374" s="81"/>
      <c r="BL374" s="81"/>
      <c r="BN374" s="81"/>
      <c r="BO374" s="81"/>
      <c r="BP374" s="81"/>
      <c r="BQ374" s="81"/>
      <c r="BR374" s="81"/>
      <c r="BS374" s="81"/>
      <c r="BT374" s="81"/>
    </row>
    <row r="375" spans="3:72" ht="19.5" customHeight="1" hidden="1">
      <c r="C375" s="66" t="s">
        <v>912</v>
      </c>
      <c r="S375" s="80"/>
      <c r="T375" s="80"/>
      <c r="W375" s="484">
        <v>0</v>
      </c>
      <c r="X375" s="484"/>
      <c r="Y375" s="484"/>
      <c r="Z375" s="484"/>
      <c r="AA375" s="484"/>
      <c r="AB375" s="484"/>
      <c r="AD375" s="445"/>
      <c r="AE375" s="445"/>
      <c r="AF375" s="445"/>
      <c r="AG375" s="445"/>
      <c r="AH375" s="445"/>
      <c r="AI375" s="445"/>
      <c r="AM375" s="59"/>
      <c r="AN375" s="59"/>
      <c r="AO375" s="59"/>
      <c r="AP375" s="59"/>
      <c r="AQ375" s="59"/>
      <c r="AR375" s="59"/>
      <c r="AS375" s="59"/>
      <c r="AT375" s="59"/>
      <c r="AU375" s="59"/>
      <c r="AV375" s="59"/>
      <c r="AW375" s="59"/>
      <c r="AX375" s="59"/>
      <c r="AY375" s="59"/>
      <c r="AZ375" s="59"/>
      <c r="BA375" s="59"/>
      <c r="BB375" s="59"/>
      <c r="BC375" s="59"/>
      <c r="BD375" s="59"/>
      <c r="BG375" s="81"/>
      <c r="BH375" s="81"/>
      <c r="BI375" s="81"/>
      <c r="BJ375" s="81"/>
      <c r="BK375" s="81"/>
      <c r="BL375" s="81"/>
      <c r="BN375" s="81"/>
      <c r="BO375" s="81"/>
      <c r="BP375" s="81"/>
      <c r="BQ375" s="81"/>
      <c r="BR375" s="81"/>
      <c r="BS375" s="81"/>
      <c r="BT375" s="81"/>
    </row>
    <row r="376" spans="3:72" ht="19.5" customHeight="1" hidden="1" thickBot="1">
      <c r="C376" s="66" t="s">
        <v>914</v>
      </c>
      <c r="S376" s="95"/>
      <c r="T376" s="95"/>
      <c r="W376" s="486"/>
      <c r="X376" s="486"/>
      <c r="Y376" s="486"/>
      <c r="Z376" s="486"/>
      <c r="AA376" s="486"/>
      <c r="AB376" s="486"/>
      <c r="AC376" s="91"/>
      <c r="AD376" s="486"/>
      <c r="AE376" s="486"/>
      <c r="AF376" s="486"/>
      <c r="AG376" s="486"/>
      <c r="AH376" s="486"/>
      <c r="AI376" s="486"/>
      <c r="AM376" s="59"/>
      <c r="AN376" s="59"/>
      <c r="AO376" s="59"/>
      <c r="AP376" s="59"/>
      <c r="AQ376" s="59"/>
      <c r="AR376" s="59"/>
      <c r="AS376" s="59"/>
      <c r="AT376" s="59"/>
      <c r="AU376" s="59"/>
      <c r="AV376" s="59"/>
      <c r="AW376" s="59"/>
      <c r="AX376" s="59"/>
      <c r="AY376" s="59"/>
      <c r="AZ376" s="59"/>
      <c r="BA376" s="59"/>
      <c r="BB376" s="59"/>
      <c r="BC376" s="59"/>
      <c r="BD376" s="59"/>
      <c r="BG376" s="81"/>
      <c r="BH376" s="81"/>
      <c r="BI376" s="81"/>
      <c r="BJ376" s="81"/>
      <c r="BK376" s="81"/>
      <c r="BL376" s="81"/>
      <c r="BN376" s="81"/>
      <c r="BO376" s="81"/>
      <c r="BP376" s="81"/>
      <c r="BQ376" s="81"/>
      <c r="BR376" s="81"/>
      <c r="BS376" s="81"/>
      <c r="BT376" s="81"/>
    </row>
    <row r="377" spans="3:72" ht="19.5" customHeight="1" hidden="1" thickTop="1">
      <c r="C377" s="66" t="s">
        <v>912</v>
      </c>
      <c r="S377" s="80"/>
      <c r="T377" s="80"/>
      <c r="W377" s="484">
        <v>0</v>
      </c>
      <c r="X377" s="484"/>
      <c r="Y377" s="484"/>
      <c r="Z377" s="484"/>
      <c r="AA377" s="484"/>
      <c r="AB377" s="484"/>
      <c r="AC377" s="91"/>
      <c r="AD377" s="484">
        <v>0</v>
      </c>
      <c r="AE377" s="484"/>
      <c r="AF377" s="484"/>
      <c r="AG377" s="484"/>
      <c r="AH377" s="484"/>
      <c r="AI377" s="484"/>
      <c r="AM377" s="59"/>
      <c r="AN377" s="59"/>
      <c r="AO377" s="59"/>
      <c r="AP377" s="59"/>
      <c r="AQ377" s="59"/>
      <c r="AR377" s="59"/>
      <c r="AS377" s="59"/>
      <c r="AT377" s="59"/>
      <c r="AU377" s="59"/>
      <c r="AV377" s="59"/>
      <c r="AW377" s="59"/>
      <c r="AX377" s="59"/>
      <c r="AY377" s="59"/>
      <c r="AZ377" s="59"/>
      <c r="BA377" s="59"/>
      <c r="BB377" s="59"/>
      <c r="BC377" s="59"/>
      <c r="BD377" s="59"/>
      <c r="BG377" s="81"/>
      <c r="BH377" s="81"/>
      <c r="BI377" s="81"/>
      <c r="BJ377" s="81"/>
      <c r="BK377" s="81"/>
      <c r="BL377" s="81"/>
      <c r="BN377" s="81"/>
      <c r="BO377" s="81"/>
      <c r="BP377" s="81"/>
      <c r="BQ377" s="81"/>
      <c r="BR377" s="81"/>
      <c r="BS377" s="81"/>
      <c r="BT377" s="81"/>
    </row>
    <row r="378" spans="3:72" ht="19.5" customHeight="1" hidden="1">
      <c r="C378" s="66" t="s">
        <v>915</v>
      </c>
      <c r="S378" s="80"/>
      <c r="T378" s="80"/>
      <c r="W378" s="484">
        <v>0</v>
      </c>
      <c r="X378" s="484"/>
      <c r="Y378" s="484"/>
      <c r="Z378" s="484"/>
      <c r="AA378" s="484"/>
      <c r="AB378" s="484"/>
      <c r="AC378" s="91"/>
      <c r="AD378" s="484">
        <v>0</v>
      </c>
      <c r="AE378" s="484"/>
      <c r="AF378" s="484"/>
      <c r="AG378" s="484"/>
      <c r="AH378" s="484"/>
      <c r="AI378" s="484"/>
      <c r="AM378" s="59"/>
      <c r="AN378" s="59"/>
      <c r="AO378" s="59"/>
      <c r="AP378" s="59"/>
      <c r="AQ378" s="59"/>
      <c r="AR378" s="59"/>
      <c r="AS378" s="59"/>
      <c r="AT378" s="59"/>
      <c r="AU378" s="59"/>
      <c r="AV378" s="59"/>
      <c r="AW378" s="59"/>
      <c r="AX378" s="59"/>
      <c r="AY378" s="59"/>
      <c r="AZ378" s="59"/>
      <c r="BA378" s="59"/>
      <c r="BB378" s="59"/>
      <c r="BC378" s="59"/>
      <c r="BD378" s="59"/>
      <c r="BG378" s="81"/>
      <c r="BH378" s="81"/>
      <c r="BI378" s="81"/>
      <c r="BJ378" s="81"/>
      <c r="BK378" s="81"/>
      <c r="BL378" s="81"/>
      <c r="BN378" s="81"/>
      <c r="BO378" s="81"/>
      <c r="BP378" s="81"/>
      <c r="BQ378" s="81"/>
      <c r="BR378" s="81"/>
      <c r="BS378" s="81"/>
      <c r="BT378" s="81"/>
    </row>
    <row r="379" spans="3:72" ht="19.5" customHeight="1" hidden="1">
      <c r="C379" s="66" t="s">
        <v>916</v>
      </c>
      <c r="S379" s="80"/>
      <c r="T379" s="80"/>
      <c r="W379" s="484">
        <v>0</v>
      </c>
      <c r="X379" s="484"/>
      <c r="Y379" s="484"/>
      <c r="Z379" s="484"/>
      <c r="AA379" s="484"/>
      <c r="AB379" s="484"/>
      <c r="AC379" s="91"/>
      <c r="AD379" s="484">
        <v>0</v>
      </c>
      <c r="AE379" s="484"/>
      <c r="AF379" s="484"/>
      <c r="AG379" s="484"/>
      <c r="AH379" s="484"/>
      <c r="AI379" s="484"/>
      <c r="AM379" s="59"/>
      <c r="AN379" s="59"/>
      <c r="AO379" s="59"/>
      <c r="AP379" s="59"/>
      <c r="AQ379" s="59"/>
      <c r="AR379" s="59"/>
      <c r="AS379" s="59"/>
      <c r="AT379" s="59"/>
      <c r="AU379" s="59"/>
      <c r="AV379" s="59"/>
      <c r="AW379" s="59"/>
      <c r="AX379" s="59"/>
      <c r="AY379" s="59"/>
      <c r="AZ379" s="59"/>
      <c r="BA379" s="59"/>
      <c r="BB379" s="59"/>
      <c r="BC379" s="59"/>
      <c r="BD379" s="59"/>
      <c r="BG379" s="81"/>
      <c r="BH379" s="81"/>
      <c r="BI379" s="81"/>
      <c r="BJ379" s="81"/>
      <c r="BK379" s="81"/>
      <c r="BL379" s="81"/>
      <c r="BN379" s="81"/>
      <c r="BO379" s="81"/>
      <c r="BP379" s="81"/>
      <c r="BQ379" s="81"/>
      <c r="BR379" s="81"/>
      <c r="BS379" s="81"/>
      <c r="BT379" s="81"/>
    </row>
    <row r="380" spans="3:72" ht="19.5" customHeight="1" hidden="1">
      <c r="C380" s="66" t="s">
        <v>917</v>
      </c>
      <c r="S380" s="80"/>
      <c r="T380" s="80"/>
      <c r="W380" s="612">
        <v>0</v>
      </c>
      <c r="X380" s="612"/>
      <c r="Y380" s="612"/>
      <c r="Z380" s="612"/>
      <c r="AA380" s="612"/>
      <c r="AB380" s="612"/>
      <c r="AC380" s="91"/>
      <c r="AD380" s="612">
        <v>0</v>
      </c>
      <c r="AE380" s="612"/>
      <c r="AF380" s="612"/>
      <c r="AG380" s="612"/>
      <c r="AH380" s="612"/>
      <c r="AI380" s="612"/>
      <c r="AM380" s="59"/>
      <c r="AN380" s="59"/>
      <c r="AO380" s="59"/>
      <c r="AP380" s="59"/>
      <c r="AQ380" s="59"/>
      <c r="AR380" s="59"/>
      <c r="AS380" s="59"/>
      <c r="AT380" s="59"/>
      <c r="AU380" s="59"/>
      <c r="AV380" s="59"/>
      <c r="AW380" s="59"/>
      <c r="AX380" s="59"/>
      <c r="AY380" s="59"/>
      <c r="AZ380" s="59"/>
      <c r="BA380" s="59"/>
      <c r="BB380" s="59"/>
      <c r="BC380" s="59"/>
      <c r="BD380" s="59"/>
      <c r="BG380" s="81"/>
      <c r="BH380" s="81"/>
      <c r="BI380" s="81"/>
      <c r="BJ380" s="81"/>
      <c r="BK380" s="81"/>
      <c r="BL380" s="81"/>
      <c r="BN380" s="81"/>
      <c r="BO380" s="81"/>
      <c r="BP380" s="81"/>
      <c r="BQ380" s="81"/>
      <c r="BR380" s="81"/>
      <c r="BS380" s="81"/>
      <c r="BT380" s="81"/>
    </row>
    <row r="381" spans="3:72" ht="19.5" customHeight="1" hidden="1">
      <c r="C381" s="454" t="s">
        <v>918</v>
      </c>
      <c r="D381" s="454"/>
      <c r="E381" s="454"/>
      <c r="F381" s="454"/>
      <c r="G381" s="454"/>
      <c r="H381" s="454"/>
      <c r="I381" s="454"/>
      <c r="J381" s="454"/>
      <c r="K381" s="454"/>
      <c r="L381" s="454"/>
      <c r="M381" s="454"/>
      <c r="N381" s="454"/>
      <c r="O381" s="454"/>
      <c r="P381" s="454"/>
      <c r="Q381" s="454"/>
      <c r="R381" s="454"/>
      <c r="S381" s="454"/>
      <c r="T381" s="79"/>
      <c r="W381" s="485">
        <f>SUBTOTAL(9,W373:AB380)</f>
        <v>0</v>
      </c>
      <c r="X381" s="485"/>
      <c r="Y381" s="485"/>
      <c r="Z381" s="485"/>
      <c r="AA381" s="485"/>
      <c r="AB381" s="485"/>
      <c r="AD381" s="485">
        <f>SUBTOTAL(9,AD373:AI380)</f>
        <v>0</v>
      </c>
      <c r="AE381" s="485"/>
      <c r="AF381" s="485"/>
      <c r="AG381" s="485"/>
      <c r="AH381" s="485"/>
      <c r="AI381" s="485"/>
      <c r="AM381" s="59"/>
      <c r="AN381" s="59"/>
      <c r="AO381" s="59"/>
      <c r="AP381" s="59"/>
      <c r="AQ381" s="59"/>
      <c r="AR381" s="59"/>
      <c r="AS381" s="59"/>
      <c r="AT381" s="59"/>
      <c r="AU381" s="59"/>
      <c r="AV381" s="59"/>
      <c r="AW381" s="59"/>
      <c r="AX381" s="59"/>
      <c r="AY381" s="59"/>
      <c r="AZ381" s="59"/>
      <c r="BA381" s="59"/>
      <c r="BB381" s="59"/>
      <c r="BC381" s="59"/>
      <c r="BD381" s="59"/>
      <c r="BG381" s="81"/>
      <c r="BH381" s="81"/>
      <c r="BI381" s="81"/>
      <c r="BJ381" s="81"/>
      <c r="BK381" s="81"/>
      <c r="BL381" s="81"/>
      <c r="BN381" s="81"/>
      <c r="BO381" s="81"/>
      <c r="BP381" s="81"/>
      <c r="BQ381" s="81"/>
      <c r="BR381" s="81"/>
      <c r="BS381" s="81"/>
      <c r="BT381" s="81"/>
    </row>
    <row r="382" spans="3:72" ht="19.5" customHeight="1" hidden="1">
      <c r="C382" s="62"/>
      <c r="D382" s="62"/>
      <c r="E382" s="62"/>
      <c r="F382" s="62"/>
      <c r="G382" s="62"/>
      <c r="H382" s="62"/>
      <c r="I382" s="62"/>
      <c r="J382" s="62"/>
      <c r="K382" s="62"/>
      <c r="L382" s="62"/>
      <c r="M382" s="62"/>
      <c r="N382" s="62"/>
      <c r="O382" s="62"/>
      <c r="P382" s="62"/>
      <c r="Q382" s="62"/>
      <c r="R382" s="62"/>
      <c r="S382" s="62"/>
      <c r="T382" s="79"/>
      <c r="W382" s="82"/>
      <c r="X382" s="82"/>
      <c r="Y382" s="82"/>
      <c r="Z382" s="82"/>
      <c r="AA382" s="82"/>
      <c r="AB382" s="82"/>
      <c r="AD382" s="82"/>
      <c r="AE382" s="82"/>
      <c r="AF382" s="82"/>
      <c r="AG382" s="82"/>
      <c r="AH382" s="82"/>
      <c r="AI382" s="82"/>
      <c r="AM382" s="59"/>
      <c r="AN382" s="59"/>
      <c r="AO382" s="59"/>
      <c r="AP382" s="59"/>
      <c r="AQ382" s="59"/>
      <c r="AR382" s="59"/>
      <c r="AS382" s="59"/>
      <c r="AT382" s="59"/>
      <c r="AU382" s="59"/>
      <c r="AV382" s="59"/>
      <c r="AW382" s="59"/>
      <c r="AX382" s="59"/>
      <c r="AY382" s="59"/>
      <c r="AZ382" s="59"/>
      <c r="BA382" s="59"/>
      <c r="BB382" s="59"/>
      <c r="BC382" s="59"/>
      <c r="BD382" s="59"/>
      <c r="BG382" s="81"/>
      <c r="BH382" s="81"/>
      <c r="BI382" s="81"/>
      <c r="BJ382" s="81"/>
      <c r="BK382" s="81"/>
      <c r="BL382" s="81"/>
      <c r="BN382" s="81"/>
      <c r="BO382" s="81"/>
      <c r="BP382" s="81"/>
      <c r="BQ382" s="81"/>
      <c r="BR382" s="81"/>
      <c r="BS382" s="81"/>
      <c r="BT382" s="81"/>
    </row>
    <row r="383" spans="2:72" ht="19.5" customHeight="1" hidden="1">
      <c r="B383" s="59" t="s">
        <v>919</v>
      </c>
      <c r="C383" s="59" t="s">
        <v>920</v>
      </c>
      <c r="D383" s="62"/>
      <c r="E383" s="62"/>
      <c r="F383" s="62"/>
      <c r="G383" s="62"/>
      <c r="H383" s="62"/>
      <c r="I383" s="62"/>
      <c r="J383" s="62"/>
      <c r="K383" s="62"/>
      <c r="L383" s="62"/>
      <c r="M383" s="62"/>
      <c r="N383" s="62"/>
      <c r="O383" s="62"/>
      <c r="P383" s="62"/>
      <c r="Q383" s="62"/>
      <c r="R383" s="62"/>
      <c r="S383" s="62"/>
      <c r="T383" s="79"/>
      <c r="W383" s="82"/>
      <c r="X383" s="82"/>
      <c r="Y383" s="82"/>
      <c r="Z383" s="82"/>
      <c r="AA383" s="82"/>
      <c r="AB383" s="82"/>
      <c r="AD383" s="82"/>
      <c r="AE383" s="82"/>
      <c r="AF383" s="82"/>
      <c r="AG383" s="82"/>
      <c r="AH383" s="82"/>
      <c r="AI383" s="82"/>
      <c r="AM383" s="59"/>
      <c r="AN383" s="59"/>
      <c r="AO383" s="59"/>
      <c r="AP383" s="59"/>
      <c r="AQ383" s="59"/>
      <c r="AR383" s="59"/>
      <c r="AS383" s="59"/>
      <c r="AT383" s="59"/>
      <c r="AU383" s="59"/>
      <c r="AV383" s="59"/>
      <c r="AW383" s="59"/>
      <c r="AX383" s="59"/>
      <c r="AY383" s="59"/>
      <c r="AZ383" s="59"/>
      <c r="BA383" s="59"/>
      <c r="BB383" s="59"/>
      <c r="BC383" s="59"/>
      <c r="BD383" s="59"/>
      <c r="BG383" s="81"/>
      <c r="BH383" s="81"/>
      <c r="BI383" s="81"/>
      <c r="BJ383" s="81"/>
      <c r="BK383" s="81"/>
      <c r="BL383" s="81"/>
      <c r="BN383" s="81"/>
      <c r="BO383" s="81"/>
      <c r="BP383" s="81"/>
      <c r="BQ383" s="81"/>
      <c r="BR383" s="81"/>
      <c r="BS383" s="81"/>
      <c r="BT383" s="81"/>
    </row>
    <row r="384" spans="3:72" ht="19.5" customHeight="1" hidden="1">
      <c r="C384" s="92"/>
      <c r="D384" s="92"/>
      <c r="E384" s="92"/>
      <c r="F384" s="92"/>
      <c r="G384" s="92"/>
      <c r="H384" s="92"/>
      <c r="I384" s="92"/>
      <c r="J384" s="92"/>
      <c r="K384" s="92"/>
      <c r="L384" s="92"/>
      <c r="M384" s="92"/>
      <c r="N384" s="92"/>
      <c r="O384" s="92"/>
      <c r="P384" s="92"/>
      <c r="Q384" s="92"/>
      <c r="R384" s="92"/>
      <c r="S384" s="449"/>
      <c r="T384" s="449"/>
      <c r="U384" s="92"/>
      <c r="V384" s="92"/>
      <c r="W384" s="488" t="s">
        <v>351</v>
      </c>
      <c r="X384" s="488"/>
      <c r="Y384" s="488"/>
      <c r="Z384" s="488"/>
      <c r="AA384" s="488"/>
      <c r="AB384" s="488"/>
      <c r="AC384" s="67"/>
      <c r="AD384" s="488" t="s">
        <v>352</v>
      </c>
      <c r="AE384" s="488"/>
      <c r="AF384" s="488"/>
      <c r="AG384" s="488"/>
      <c r="AH384" s="488"/>
      <c r="AI384" s="488"/>
      <c r="AM384" s="59"/>
      <c r="AN384" s="59"/>
      <c r="AO384" s="59"/>
      <c r="AP384" s="59"/>
      <c r="AQ384" s="59"/>
      <c r="AR384" s="59"/>
      <c r="AS384" s="59"/>
      <c r="AT384" s="59"/>
      <c r="AU384" s="59"/>
      <c r="AV384" s="59"/>
      <c r="AW384" s="59"/>
      <c r="AX384" s="59"/>
      <c r="AY384" s="59"/>
      <c r="AZ384" s="59"/>
      <c r="BA384" s="59"/>
      <c r="BB384" s="59"/>
      <c r="BC384" s="59"/>
      <c r="BD384" s="59"/>
      <c r="BG384" s="81"/>
      <c r="BH384" s="81"/>
      <c r="BI384" s="81"/>
      <c r="BJ384" s="81"/>
      <c r="BK384" s="81"/>
      <c r="BL384" s="81"/>
      <c r="BN384" s="81"/>
      <c r="BO384" s="81"/>
      <c r="BP384" s="81"/>
      <c r="BQ384" s="81"/>
      <c r="BR384" s="81"/>
      <c r="BS384" s="81"/>
      <c r="BT384" s="81"/>
    </row>
    <row r="385" spans="3:72" ht="19.5" customHeight="1" hidden="1">
      <c r="C385" s="92"/>
      <c r="D385" s="92"/>
      <c r="E385" s="92"/>
      <c r="F385" s="92"/>
      <c r="G385" s="92"/>
      <c r="H385" s="92"/>
      <c r="I385" s="92"/>
      <c r="J385" s="92"/>
      <c r="K385" s="92"/>
      <c r="L385" s="92"/>
      <c r="M385" s="92"/>
      <c r="N385" s="92"/>
      <c r="O385" s="92"/>
      <c r="P385" s="92"/>
      <c r="Q385" s="92"/>
      <c r="R385" s="92"/>
      <c r="S385" s="65"/>
      <c r="T385" s="65"/>
      <c r="U385" s="92"/>
      <c r="V385" s="92"/>
      <c r="W385" s="472" t="s">
        <v>354</v>
      </c>
      <c r="X385" s="490"/>
      <c r="Y385" s="490"/>
      <c r="Z385" s="490"/>
      <c r="AA385" s="490"/>
      <c r="AB385" s="490"/>
      <c r="AC385" s="67"/>
      <c r="AD385" s="472" t="s">
        <v>354</v>
      </c>
      <c r="AE385" s="490"/>
      <c r="AF385" s="490"/>
      <c r="AG385" s="490"/>
      <c r="AH385" s="490"/>
      <c r="AI385" s="490"/>
      <c r="AM385" s="59"/>
      <c r="AN385" s="59"/>
      <c r="AO385" s="59"/>
      <c r="AP385" s="59"/>
      <c r="AQ385" s="59"/>
      <c r="AR385" s="59"/>
      <c r="AS385" s="59"/>
      <c r="AT385" s="59"/>
      <c r="AU385" s="59"/>
      <c r="AV385" s="59"/>
      <c r="AW385" s="59"/>
      <c r="AX385" s="59"/>
      <c r="AY385" s="59"/>
      <c r="AZ385" s="59"/>
      <c r="BA385" s="59"/>
      <c r="BB385" s="59"/>
      <c r="BC385" s="59"/>
      <c r="BD385" s="59"/>
      <c r="BG385" s="81"/>
      <c r="BH385" s="81"/>
      <c r="BI385" s="81"/>
      <c r="BJ385" s="81"/>
      <c r="BK385" s="81"/>
      <c r="BL385" s="81"/>
      <c r="BN385" s="81"/>
      <c r="BO385" s="81"/>
      <c r="BP385" s="81"/>
      <c r="BQ385" s="81"/>
      <c r="BR385" s="81"/>
      <c r="BS385" s="81"/>
      <c r="BT385" s="81"/>
    </row>
    <row r="386" spans="3:72" ht="19.5" customHeight="1" hidden="1">
      <c r="C386" s="191" t="s">
        <v>921</v>
      </c>
      <c r="D386" s="59"/>
      <c r="E386" s="59"/>
      <c r="F386" s="59"/>
      <c r="G386" s="59"/>
      <c r="H386" s="59"/>
      <c r="I386" s="59"/>
      <c r="J386" s="59"/>
      <c r="K386" s="59"/>
      <c r="L386" s="59"/>
      <c r="M386" s="59"/>
      <c r="N386" s="59"/>
      <c r="O386" s="59"/>
      <c r="P386" s="59"/>
      <c r="Q386" s="59"/>
      <c r="R386" s="59"/>
      <c r="S386" s="95"/>
      <c r="T386" s="95"/>
      <c r="W386" s="487"/>
      <c r="X386" s="487"/>
      <c r="Y386" s="487"/>
      <c r="Z386" s="487"/>
      <c r="AA386" s="487"/>
      <c r="AB386" s="487"/>
      <c r="AD386" s="487"/>
      <c r="AE386" s="487"/>
      <c r="AF386" s="487"/>
      <c r="AG386" s="487"/>
      <c r="AH386" s="487"/>
      <c r="AI386" s="487"/>
      <c r="AM386" s="59"/>
      <c r="AN386" s="59"/>
      <c r="AO386" s="59"/>
      <c r="AP386" s="59"/>
      <c r="AQ386" s="59"/>
      <c r="AR386" s="59"/>
      <c r="AS386" s="59"/>
      <c r="AT386" s="59"/>
      <c r="AU386" s="59"/>
      <c r="AV386" s="59"/>
      <c r="AW386" s="59"/>
      <c r="AX386" s="59"/>
      <c r="AY386" s="59"/>
      <c r="AZ386" s="59"/>
      <c r="BA386" s="59"/>
      <c r="BB386" s="59"/>
      <c r="BC386" s="59"/>
      <c r="BD386" s="59"/>
      <c r="BG386" s="81"/>
      <c r="BH386" s="81"/>
      <c r="BI386" s="81"/>
      <c r="BJ386" s="81"/>
      <c r="BK386" s="81"/>
      <c r="BL386" s="81"/>
      <c r="BN386" s="81"/>
      <c r="BO386" s="81"/>
      <c r="BP386" s="81"/>
      <c r="BQ386" s="81"/>
      <c r="BR386" s="81"/>
      <c r="BS386" s="81"/>
      <c r="BT386" s="81"/>
    </row>
    <row r="387" spans="3:72" ht="19.5" customHeight="1" hidden="1">
      <c r="C387" s="75" t="s">
        <v>922</v>
      </c>
      <c r="D387" s="59"/>
      <c r="E387" s="59"/>
      <c r="F387" s="59"/>
      <c r="G387" s="59"/>
      <c r="H387" s="59"/>
      <c r="I387" s="59"/>
      <c r="J387" s="59"/>
      <c r="K387" s="59"/>
      <c r="L387" s="59"/>
      <c r="M387" s="59"/>
      <c r="N387" s="59"/>
      <c r="O387" s="59"/>
      <c r="P387" s="59"/>
      <c r="Q387" s="59"/>
      <c r="R387" s="59"/>
      <c r="S387" s="80"/>
      <c r="T387" s="80"/>
      <c r="W387" s="445"/>
      <c r="X387" s="445"/>
      <c r="Y387" s="445"/>
      <c r="Z387" s="445"/>
      <c r="AA387" s="445"/>
      <c r="AB387" s="445"/>
      <c r="AD387" s="445"/>
      <c r="AE387" s="445"/>
      <c r="AF387" s="445"/>
      <c r="AG387" s="445"/>
      <c r="AH387" s="445"/>
      <c r="AI387" s="445"/>
      <c r="AM387" s="59"/>
      <c r="AN387" s="59"/>
      <c r="AO387" s="59"/>
      <c r="AP387" s="59"/>
      <c r="AQ387" s="59"/>
      <c r="AR387" s="59"/>
      <c r="AS387" s="59"/>
      <c r="AT387" s="59"/>
      <c r="AU387" s="59"/>
      <c r="AV387" s="59"/>
      <c r="AW387" s="59"/>
      <c r="AX387" s="59"/>
      <c r="AY387" s="59"/>
      <c r="AZ387" s="59"/>
      <c r="BA387" s="59"/>
      <c r="BB387" s="59"/>
      <c r="BC387" s="59"/>
      <c r="BD387" s="59"/>
      <c r="BG387" s="81"/>
      <c r="BH387" s="81"/>
      <c r="BI387" s="81"/>
      <c r="BJ387" s="81"/>
      <c r="BK387" s="81"/>
      <c r="BL387" s="81"/>
      <c r="BN387" s="81"/>
      <c r="BO387" s="81"/>
      <c r="BP387" s="81"/>
      <c r="BQ387" s="81"/>
      <c r="BR387" s="81"/>
      <c r="BS387" s="81"/>
      <c r="BT387" s="81"/>
    </row>
    <row r="388" spans="3:72" ht="19.5" customHeight="1" hidden="1" thickBot="1">
      <c r="C388" s="66" t="s">
        <v>923</v>
      </c>
      <c r="S388" s="80"/>
      <c r="T388" s="80"/>
      <c r="W388" s="484"/>
      <c r="X388" s="484"/>
      <c r="Y388" s="484"/>
      <c r="Z388" s="484"/>
      <c r="AA388" s="484"/>
      <c r="AB388" s="484"/>
      <c r="AD388" s="445"/>
      <c r="AE388" s="445"/>
      <c r="AF388" s="445"/>
      <c r="AG388" s="445"/>
      <c r="AH388" s="445"/>
      <c r="AI388" s="445"/>
      <c r="AM388" s="59"/>
      <c r="AN388" s="59"/>
      <c r="AO388" s="59"/>
      <c r="AP388" s="59"/>
      <c r="AQ388" s="59"/>
      <c r="AR388" s="59"/>
      <c r="AS388" s="59"/>
      <c r="AT388" s="59"/>
      <c r="AU388" s="59"/>
      <c r="AV388" s="59"/>
      <c r="AW388" s="59"/>
      <c r="AX388" s="59"/>
      <c r="AY388" s="59"/>
      <c r="AZ388" s="59"/>
      <c r="BA388" s="59"/>
      <c r="BB388" s="59"/>
      <c r="BC388" s="59"/>
      <c r="BD388" s="59"/>
      <c r="BG388" s="81"/>
      <c r="BH388" s="81"/>
      <c r="BI388" s="81"/>
      <c r="BJ388" s="81"/>
      <c r="BK388" s="81"/>
      <c r="BL388" s="81"/>
      <c r="BN388" s="81"/>
      <c r="BO388" s="81"/>
      <c r="BP388" s="81"/>
      <c r="BQ388" s="81"/>
      <c r="BR388" s="81"/>
      <c r="BS388" s="81"/>
      <c r="BT388" s="81"/>
    </row>
    <row r="389" spans="3:72" ht="19.5" customHeight="1" hidden="1" thickTop="1">
      <c r="C389" s="66" t="s">
        <v>917</v>
      </c>
      <c r="S389" s="95"/>
      <c r="T389" s="95"/>
      <c r="W389" s="486"/>
      <c r="X389" s="486"/>
      <c r="Y389" s="486"/>
      <c r="Z389" s="486"/>
      <c r="AA389" s="486"/>
      <c r="AB389" s="486"/>
      <c r="AC389" s="91"/>
      <c r="AD389" s="486"/>
      <c r="AE389" s="486"/>
      <c r="AF389" s="486"/>
      <c r="AG389" s="486"/>
      <c r="AH389" s="486"/>
      <c r="AI389" s="486"/>
      <c r="AM389" s="59"/>
      <c r="AN389" s="59"/>
      <c r="AO389" s="59"/>
      <c r="AP389" s="59"/>
      <c r="AQ389" s="59"/>
      <c r="AR389" s="59"/>
      <c r="AS389" s="59"/>
      <c r="AT389" s="59"/>
      <c r="AU389" s="59"/>
      <c r="AV389" s="59"/>
      <c r="AW389" s="59"/>
      <c r="AX389" s="59"/>
      <c r="AY389" s="59"/>
      <c r="AZ389" s="59"/>
      <c r="BA389" s="59"/>
      <c r="BB389" s="59"/>
      <c r="BC389" s="59"/>
      <c r="BD389" s="59"/>
      <c r="BG389" s="81"/>
      <c r="BH389" s="81"/>
      <c r="BI389" s="81"/>
      <c r="BJ389" s="81"/>
      <c r="BK389" s="81"/>
      <c r="BL389" s="81"/>
      <c r="BN389" s="81"/>
      <c r="BO389" s="81"/>
      <c r="BP389" s="81"/>
      <c r="BQ389" s="81"/>
      <c r="BR389" s="81"/>
      <c r="BS389" s="81"/>
      <c r="BT389" s="81"/>
    </row>
    <row r="390" spans="3:72" ht="19.5" customHeight="1" hidden="1">
      <c r="C390" s="454" t="s">
        <v>920</v>
      </c>
      <c r="D390" s="454"/>
      <c r="E390" s="454"/>
      <c r="F390" s="454"/>
      <c r="G390" s="454"/>
      <c r="H390" s="454"/>
      <c r="I390" s="454"/>
      <c r="J390" s="454"/>
      <c r="K390" s="454"/>
      <c r="L390" s="454"/>
      <c r="M390" s="454"/>
      <c r="N390" s="454"/>
      <c r="O390" s="454"/>
      <c r="P390" s="454"/>
      <c r="Q390" s="454"/>
      <c r="R390" s="454"/>
      <c r="S390" s="454"/>
      <c r="T390" s="79"/>
      <c r="W390" s="485">
        <f>SUBTOTAL(9,W386:AB389)</f>
        <v>0</v>
      </c>
      <c r="X390" s="485"/>
      <c r="Y390" s="485"/>
      <c r="Z390" s="485"/>
      <c r="AA390" s="485"/>
      <c r="AB390" s="485"/>
      <c r="AD390" s="485">
        <f>SUBTOTAL(9,AD386:AI389)</f>
        <v>0</v>
      </c>
      <c r="AE390" s="485"/>
      <c r="AF390" s="485"/>
      <c r="AG390" s="485"/>
      <c r="AH390" s="485"/>
      <c r="AI390" s="485"/>
      <c r="AM390" s="59"/>
      <c r="AN390" s="59"/>
      <c r="AO390" s="59"/>
      <c r="AP390" s="59"/>
      <c r="AQ390" s="59"/>
      <c r="AR390" s="59"/>
      <c r="AS390" s="59"/>
      <c r="AT390" s="59"/>
      <c r="AU390" s="59"/>
      <c r="AV390" s="59"/>
      <c r="AW390" s="59"/>
      <c r="AX390" s="59"/>
      <c r="AY390" s="59"/>
      <c r="AZ390" s="59"/>
      <c r="BA390" s="59"/>
      <c r="BB390" s="59"/>
      <c r="BC390" s="59"/>
      <c r="BD390" s="59"/>
      <c r="BG390" s="81"/>
      <c r="BH390" s="81"/>
      <c r="BI390" s="81"/>
      <c r="BJ390" s="81"/>
      <c r="BK390" s="81"/>
      <c r="BL390" s="81"/>
      <c r="BN390" s="81"/>
      <c r="BO390" s="81"/>
      <c r="BP390" s="81"/>
      <c r="BQ390" s="81"/>
      <c r="BR390" s="81"/>
      <c r="BS390" s="81"/>
      <c r="BT390" s="81"/>
    </row>
    <row r="391" spans="3:72" ht="19.5" customHeight="1" hidden="1">
      <c r="C391" s="62"/>
      <c r="D391" s="62"/>
      <c r="E391" s="62"/>
      <c r="F391" s="62"/>
      <c r="G391" s="62"/>
      <c r="H391" s="62"/>
      <c r="I391" s="62"/>
      <c r="J391" s="62"/>
      <c r="K391" s="62"/>
      <c r="L391" s="62"/>
      <c r="M391" s="62"/>
      <c r="N391" s="62"/>
      <c r="O391" s="62"/>
      <c r="P391" s="62"/>
      <c r="Q391" s="62"/>
      <c r="R391" s="62"/>
      <c r="S391" s="62"/>
      <c r="T391" s="79"/>
      <c r="W391" s="82"/>
      <c r="X391" s="82"/>
      <c r="Y391" s="82"/>
      <c r="Z391" s="82"/>
      <c r="AA391" s="82"/>
      <c r="AB391" s="82"/>
      <c r="AD391" s="82"/>
      <c r="AE391" s="82"/>
      <c r="AF391" s="82"/>
      <c r="AG391" s="82"/>
      <c r="AH391" s="82"/>
      <c r="AI391" s="82"/>
      <c r="AM391" s="59"/>
      <c r="AN391" s="59"/>
      <c r="AO391" s="59"/>
      <c r="AP391" s="59"/>
      <c r="AQ391" s="59"/>
      <c r="AR391" s="59"/>
      <c r="AS391" s="59"/>
      <c r="AT391" s="59"/>
      <c r="AU391" s="59"/>
      <c r="AV391" s="59"/>
      <c r="AW391" s="59"/>
      <c r="AX391" s="59"/>
      <c r="AY391" s="59"/>
      <c r="AZ391" s="59"/>
      <c r="BA391" s="59"/>
      <c r="BB391" s="59"/>
      <c r="BC391" s="59"/>
      <c r="BD391" s="59"/>
      <c r="BG391" s="81"/>
      <c r="BH391" s="81"/>
      <c r="BI391" s="81"/>
      <c r="BJ391" s="81"/>
      <c r="BK391" s="81"/>
      <c r="BL391" s="81"/>
      <c r="BN391" s="81"/>
      <c r="BO391" s="81"/>
      <c r="BP391" s="81"/>
      <c r="BQ391" s="81"/>
      <c r="BR391" s="81"/>
      <c r="BS391" s="81"/>
      <c r="BT391" s="81"/>
    </row>
    <row r="392" spans="3:72" ht="19.5" customHeight="1" hidden="1">
      <c r="C392" s="62"/>
      <c r="D392" s="62"/>
      <c r="E392" s="62"/>
      <c r="F392" s="62"/>
      <c r="G392" s="62"/>
      <c r="H392" s="62"/>
      <c r="I392" s="62"/>
      <c r="J392" s="62"/>
      <c r="K392" s="62"/>
      <c r="L392" s="62"/>
      <c r="M392" s="62"/>
      <c r="N392" s="62"/>
      <c r="O392" s="62"/>
      <c r="P392" s="62"/>
      <c r="Q392" s="62"/>
      <c r="R392" s="62"/>
      <c r="S392" s="62"/>
      <c r="T392" s="79"/>
      <c r="W392" s="82"/>
      <c r="X392" s="82"/>
      <c r="Y392" s="82"/>
      <c r="Z392" s="82"/>
      <c r="AA392" s="82"/>
      <c r="AB392" s="82"/>
      <c r="AD392" s="82"/>
      <c r="AE392" s="82"/>
      <c r="AF392" s="82"/>
      <c r="AG392" s="82"/>
      <c r="AH392" s="82"/>
      <c r="AI392" s="82"/>
      <c r="AM392" s="59"/>
      <c r="AN392" s="59"/>
      <c r="AO392" s="59"/>
      <c r="AP392" s="59"/>
      <c r="AQ392" s="59"/>
      <c r="AR392" s="59"/>
      <c r="AS392" s="59"/>
      <c r="AT392" s="59"/>
      <c r="AU392" s="59"/>
      <c r="AV392" s="59"/>
      <c r="AW392" s="59"/>
      <c r="AX392" s="59"/>
      <c r="AY392" s="59"/>
      <c r="AZ392" s="59"/>
      <c r="BA392" s="59"/>
      <c r="BB392" s="59"/>
      <c r="BC392" s="59"/>
      <c r="BD392" s="59"/>
      <c r="BG392" s="81"/>
      <c r="BH392" s="81"/>
      <c r="BI392" s="81"/>
      <c r="BJ392" s="81"/>
      <c r="BK392" s="81"/>
      <c r="BL392" s="81"/>
      <c r="BN392" s="81"/>
      <c r="BO392" s="81"/>
      <c r="BP392" s="81"/>
      <c r="BQ392" s="81"/>
      <c r="BR392" s="81"/>
      <c r="BS392" s="81"/>
      <c r="BT392" s="81"/>
    </row>
    <row r="393" spans="3:72" ht="19.5" customHeight="1" hidden="1">
      <c r="C393" s="62"/>
      <c r="D393" s="62"/>
      <c r="E393" s="62"/>
      <c r="F393" s="62"/>
      <c r="G393" s="62"/>
      <c r="H393" s="62"/>
      <c r="I393" s="62"/>
      <c r="J393" s="62"/>
      <c r="K393" s="62"/>
      <c r="L393" s="62"/>
      <c r="M393" s="62"/>
      <c r="N393" s="62"/>
      <c r="O393" s="62"/>
      <c r="P393" s="62"/>
      <c r="Q393" s="62"/>
      <c r="R393" s="62"/>
      <c r="S393" s="62"/>
      <c r="T393" s="79"/>
      <c r="W393" s="82"/>
      <c r="X393" s="82"/>
      <c r="Y393" s="82"/>
      <c r="Z393" s="82"/>
      <c r="AA393" s="82"/>
      <c r="AB393" s="82"/>
      <c r="AD393" s="82"/>
      <c r="AE393" s="82"/>
      <c r="AF393" s="82"/>
      <c r="AG393" s="82"/>
      <c r="AH393" s="82"/>
      <c r="AI393" s="82"/>
      <c r="AM393" s="59"/>
      <c r="AN393" s="59"/>
      <c r="AO393" s="59"/>
      <c r="AP393" s="59"/>
      <c r="AQ393" s="59"/>
      <c r="AR393" s="59"/>
      <c r="AS393" s="59"/>
      <c r="AT393" s="59"/>
      <c r="AU393" s="59"/>
      <c r="AV393" s="59"/>
      <c r="AW393" s="59"/>
      <c r="AX393" s="59"/>
      <c r="AY393" s="59"/>
      <c r="AZ393" s="59"/>
      <c r="BA393" s="59"/>
      <c r="BB393" s="59"/>
      <c r="BC393" s="59"/>
      <c r="BD393" s="59"/>
      <c r="BG393" s="81"/>
      <c r="BH393" s="81"/>
      <c r="BI393" s="81"/>
      <c r="BJ393" s="81"/>
      <c r="BK393" s="81"/>
      <c r="BL393" s="81"/>
      <c r="BN393" s="81"/>
      <c r="BO393" s="81"/>
      <c r="BP393" s="81"/>
      <c r="BQ393" s="81"/>
      <c r="BR393" s="81"/>
      <c r="BS393" s="81"/>
      <c r="BT393" s="81"/>
    </row>
    <row r="394" spans="3:72" ht="19.5" customHeight="1" hidden="1">
      <c r="C394" s="62"/>
      <c r="D394" s="62"/>
      <c r="E394" s="62"/>
      <c r="F394" s="62"/>
      <c r="G394" s="62"/>
      <c r="H394" s="62"/>
      <c r="I394" s="62"/>
      <c r="J394" s="62"/>
      <c r="K394" s="62"/>
      <c r="L394" s="62"/>
      <c r="M394" s="62"/>
      <c r="N394" s="62"/>
      <c r="O394" s="62"/>
      <c r="P394" s="62"/>
      <c r="Q394" s="62"/>
      <c r="R394" s="62"/>
      <c r="S394" s="62"/>
      <c r="T394" s="79"/>
      <c r="W394" s="82"/>
      <c r="X394" s="82"/>
      <c r="Y394" s="82"/>
      <c r="Z394" s="82"/>
      <c r="AA394" s="82"/>
      <c r="AB394" s="82"/>
      <c r="AD394" s="82"/>
      <c r="AE394" s="82"/>
      <c r="AF394" s="82"/>
      <c r="AG394" s="82"/>
      <c r="AH394" s="82"/>
      <c r="AI394" s="82"/>
      <c r="AM394" s="59"/>
      <c r="AN394" s="59"/>
      <c r="AO394" s="59"/>
      <c r="AP394" s="59"/>
      <c r="AQ394" s="59"/>
      <c r="AR394" s="59"/>
      <c r="AS394" s="59"/>
      <c r="AT394" s="59"/>
      <c r="AU394" s="59"/>
      <c r="AV394" s="59"/>
      <c r="AW394" s="59"/>
      <c r="AX394" s="59"/>
      <c r="AY394" s="59"/>
      <c r="AZ394" s="59"/>
      <c r="BA394" s="59"/>
      <c r="BB394" s="59"/>
      <c r="BC394" s="59"/>
      <c r="BD394" s="59"/>
      <c r="BG394" s="81"/>
      <c r="BH394" s="81"/>
      <c r="BI394" s="81"/>
      <c r="BJ394" s="81"/>
      <c r="BK394" s="81"/>
      <c r="BL394" s="81"/>
      <c r="BN394" s="81"/>
      <c r="BO394" s="81"/>
      <c r="BP394" s="81"/>
      <c r="BQ394" s="81"/>
      <c r="BR394" s="81"/>
      <c r="BS394" s="81"/>
      <c r="BT394" s="81"/>
    </row>
    <row r="395" spans="1:74" ht="19.5" customHeight="1">
      <c r="A395" s="62">
        <v>18</v>
      </c>
      <c r="C395" s="64" t="s">
        <v>924</v>
      </c>
      <c r="AK395" s="59">
        <v>21</v>
      </c>
      <c r="AL395" s="59" t="s">
        <v>348</v>
      </c>
      <c r="AM395" s="64" t="s">
        <v>925</v>
      </c>
      <c r="BU395" s="357">
        <f>BU358-W358</f>
        <v>1050707339</v>
      </c>
      <c r="BV395" s="358">
        <f>BV358-AD358</f>
        <v>0</v>
      </c>
    </row>
    <row r="396" spans="1:39" ht="19.5" customHeight="1">
      <c r="A396" s="59" t="s">
        <v>926</v>
      </c>
      <c r="B396" s="59" t="s">
        <v>927</v>
      </c>
      <c r="C396" s="64"/>
      <c r="AC396" s="685" t="s">
        <v>928</v>
      </c>
      <c r="AD396" s="685"/>
      <c r="AE396" s="685"/>
      <c r="AF396" s="685"/>
      <c r="AG396" s="685"/>
      <c r="AH396" s="685"/>
      <c r="AI396" s="685"/>
      <c r="AM396" s="64" t="s">
        <v>929</v>
      </c>
    </row>
    <row r="397" ht="9" customHeight="1"/>
    <row r="398" spans="3:72" ht="45" customHeight="1">
      <c r="C398" s="162"/>
      <c r="D398" s="162"/>
      <c r="E398" s="162"/>
      <c r="F398" s="162"/>
      <c r="G398" s="686" t="s">
        <v>930</v>
      </c>
      <c r="H398" s="686"/>
      <c r="I398" s="686"/>
      <c r="J398" s="686"/>
      <c r="K398" s="686"/>
      <c r="L398" s="686" t="s">
        <v>931</v>
      </c>
      <c r="M398" s="686"/>
      <c r="N398" s="686"/>
      <c r="O398" s="686"/>
      <c r="P398" s="686"/>
      <c r="Q398" s="686" t="s">
        <v>932</v>
      </c>
      <c r="R398" s="686"/>
      <c r="S398" s="686"/>
      <c r="T398" s="686" t="s">
        <v>933</v>
      </c>
      <c r="U398" s="686"/>
      <c r="V398" s="686"/>
      <c r="W398" s="686"/>
      <c r="X398" s="687" t="s">
        <v>934</v>
      </c>
      <c r="Y398" s="687"/>
      <c r="Z398" s="687"/>
      <c r="AA398" s="687"/>
      <c r="AB398" s="687" t="s">
        <v>935</v>
      </c>
      <c r="AC398" s="687"/>
      <c r="AD398" s="687"/>
      <c r="AE398" s="687"/>
      <c r="AF398" s="687"/>
      <c r="AG398" s="687" t="s">
        <v>936</v>
      </c>
      <c r="AH398" s="687"/>
      <c r="AI398" s="687"/>
      <c r="AM398" s="98"/>
      <c r="AN398" s="98"/>
      <c r="AO398" s="98"/>
      <c r="AP398" s="98"/>
      <c r="AQ398" s="98"/>
      <c r="AR398" s="98"/>
      <c r="AS398" s="98"/>
      <c r="AT398" s="98"/>
      <c r="AU398" s="478" t="s">
        <v>930</v>
      </c>
      <c r="AV398" s="478"/>
      <c r="AW398" s="478"/>
      <c r="AX398" s="478"/>
      <c r="AY398" s="478"/>
      <c r="AZ398" s="478" t="s">
        <v>937</v>
      </c>
      <c r="BA398" s="478"/>
      <c r="BB398" s="478"/>
      <c r="BC398" s="478"/>
      <c r="BD398" s="478"/>
      <c r="BE398" s="478" t="s">
        <v>934</v>
      </c>
      <c r="BF398" s="478"/>
      <c r="BG398" s="478"/>
      <c r="BH398" s="478"/>
      <c r="BI398" s="478"/>
      <c r="BJ398" s="478" t="s">
        <v>936</v>
      </c>
      <c r="BK398" s="478"/>
      <c r="BL398" s="478"/>
      <c r="BM398" s="478"/>
      <c r="BN398" s="478"/>
      <c r="BO398" s="688" t="s">
        <v>935</v>
      </c>
      <c r="BP398" s="688"/>
      <c r="BQ398" s="688"/>
      <c r="BR398" s="688"/>
      <c r="BS398" s="688"/>
      <c r="BT398" s="380"/>
    </row>
    <row r="399" spans="1:94" s="383" customFormat="1" ht="19.5" customHeight="1" hidden="1">
      <c r="A399" s="153"/>
      <c r="B399" s="153"/>
      <c r="C399" s="381" t="s">
        <v>938</v>
      </c>
      <c r="D399" s="382"/>
      <c r="E399" s="382"/>
      <c r="F399" s="382"/>
      <c r="G399" s="382"/>
      <c r="H399" s="382"/>
      <c r="I399" s="382"/>
      <c r="J399" s="382"/>
      <c r="K399" s="689">
        <v>90000000000</v>
      </c>
      <c r="L399" s="689"/>
      <c r="M399" s="689"/>
      <c r="N399" s="689"/>
      <c r="O399" s="689"/>
      <c r="P399" s="690">
        <v>48680878000</v>
      </c>
      <c r="Q399" s="690"/>
      <c r="R399" s="690"/>
      <c r="S399" s="690"/>
      <c r="T399" s="691">
        <v>34106676778</v>
      </c>
      <c r="U399" s="691"/>
      <c r="V399" s="691"/>
      <c r="W399" s="691"/>
      <c r="X399" s="692">
        <v>4756368829</v>
      </c>
      <c r="Y399" s="692"/>
      <c r="Z399" s="692"/>
      <c r="AA399" s="692"/>
      <c r="AB399" s="693">
        <v>70004367014</v>
      </c>
      <c r="AC399" s="693"/>
      <c r="AD399" s="693"/>
      <c r="AE399" s="693"/>
      <c r="AF399" s="693"/>
      <c r="AG399" s="694">
        <v>6996495985</v>
      </c>
      <c r="AH399" s="694"/>
      <c r="AI399" s="694"/>
      <c r="AK399" s="153"/>
      <c r="AL399" s="153"/>
      <c r="AM399" s="384" t="s">
        <v>939</v>
      </c>
      <c r="AN399" s="385"/>
      <c r="AO399" s="385"/>
      <c r="AP399" s="385"/>
      <c r="AQ399" s="385"/>
      <c r="AR399" s="385"/>
      <c r="AS399" s="385"/>
      <c r="AT399" s="385"/>
      <c r="AU399" s="695"/>
      <c r="AV399" s="695"/>
      <c r="AW399" s="695"/>
      <c r="AX399" s="695"/>
      <c r="AY399" s="695"/>
      <c r="AZ399" s="695"/>
      <c r="BA399" s="695"/>
      <c r="BB399" s="695"/>
      <c r="BC399" s="695"/>
      <c r="BD399" s="695"/>
      <c r="BE399" s="695"/>
      <c r="BF399" s="695"/>
      <c r="BG399" s="695"/>
      <c r="BH399" s="695"/>
      <c r="BI399" s="695"/>
      <c r="BJ399" s="695"/>
      <c r="BK399" s="695"/>
      <c r="BL399" s="695"/>
      <c r="BM399" s="695"/>
      <c r="BN399" s="695"/>
      <c r="BO399" s="634">
        <f>SUM(AU399:BN399)</f>
        <v>0</v>
      </c>
      <c r="BP399" s="634"/>
      <c r="BQ399" s="634"/>
      <c r="BR399" s="634"/>
      <c r="BS399" s="634"/>
      <c r="BT399" s="85"/>
      <c r="BU399" s="361">
        <v>5343593059.875</v>
      </c>
      <c r="BV399" s="387"/>
      <c r="BW399" s="388"/>
      <c r="BX399" s="193"/>
      <c r="BY399" s="193"/>
      <c r="BZ399" s="193"/>
      <c r="CA399" s="193"/>
      <c r="CB399" s="193"/>
      <c r="CC399" s="193"/>
      <c r="CD399" s="193"/>
      <c r="CE399" s="193"/>
      <c r="CF399" s="193"/>
      <c r="CG399" s="193"/>
      <c r="CH399" s="193"/>
      <c r="CI399" s="193"/>
      <c r="CJ399" s="193"/>
      <c r="CK399" s="193"/>
      <c r="CL399" s="193"/>
      <c r="CM399" s="193"/>
      <c r="CN399" s="193"/>
      <c r="CO399" s="193"/>
      <c r="CP399" s="193"/>
    </row>
    <row r="400" spans="3:72" ht="19.5" customHeight="1" hidden="1" thickBot="1" thickTop="1">
      <c r="C400" s="389" t="s">
        <v>940</v>
      </c>
      <c r="D400" s="120"/>
      <c r="E400" s="120"/>
      <c r="F400" s="120"/>
      <c r="G400" s="120"/>
      <c r="H400" s="120"/>
      <c r="I400" s="120"/>
      <c r="J400" s="120"/>
      <c r="K400" s="696"/>
      <c r="L400" s="696"/>
      <c r="M400" s="696"/>
      <c r="N400" s="696"/>
      <c r="O400" s="696"/>
      <c r="P400" s="697"/>
      <c r="Q400" s="697"/>
      <c r="R400" s="697"/>
      <c r="S400" s="697"/>
      <c r="T400" s="696"/>
      <c r="U400" s="696"/>
      <c r="V400" s="696"/>
      <c r="W400" s="696"/>
      <c r="X400" s="481"/>
      <c r="Y400" s="481"/>
      <c r="Z400" s="481"/>
      <c r="AA400" s="481"/>
      <c r="AB400" s="481"/>
      <c r="AC400" s="481"/>
      <c r="AD400" s="481"/>
      <c r="AE400" s="481"/>
      <c r="AF400" s="481"/>
      <c r="AG400" s="482"/>
      <c r="AH400" s="482"/>
      <c r="AI400" s="482"/>
      <c r="AM400" s="149" t="s">
        <v>941</v>
      </c>
      <c r="AN400" s="120"/>
      <c r="AO400" s="120"/>
      <c r="AP400" s="120"/>
      <c r="AQ400" s="120"/>
      <c r="AR400" s="120"/>
      <c r="AS400" s="120"/>
      <c r="AT400" s="120"/>
      <c r="AU400" s="497">
        <f>SUM(AU403:AY403)</f>
        <v>0</v>
      </c>
      <c r="AV400" s="497"/>
      <c r="AW400" s="497"/>
      <c r="AX400" s="497"/>
      <c r="AY400" s="497"/>
      <c r="AZ400" s="497">
        <f>SUM(AZ403:BD403)</f>
        <v>0</v>
      </c>
      <c r="BA400" s="497"/>
      <c r="BB400" s="497"/>
      <c r="BC400" s="497"/>
      <c r="BD400" s="497"/>
      <c r="BE400" s="497">
        <f>SUM(BE403:BI403)</f>
        <v>0</v>
      </c>
      <c r="BF400" s="497"/>
      <c r="BG400" s="497"/>
      <c r="BH400" s="497"/>
      <c r="BI400" s="497"/>
      <c r="BJ400" s="497">
        <f>SUM(BJ403:BN403)</f>
        <v>0</v>
      </c>
      <c r="BK400" s="497"/>
      <c r="BL400" s="497"/>
      <c r="BM400" s="497"/>
      <c r="BN400" s="497"/>
      <c r="BO400" s="497">
        <f>SUM(BO403:BS403)</f>
        <v>0</v>
      </c>
      <c r="BP400" s="497"/>
      <c r="BQ400" s="497"/>
      <c r="BR400" s="497"/>
      <c r="BS400" s="497"/>
      <c r="BT400" s="84"/>
    </row>
    <row r="401" spans="3:72" ht="19.5" customHeight="1" hidden="1" thickTop="1">
      <c r="C401" s="389" t="s">
        <v>942</v>
      </c>
      <c r="D401" s="120"/>
      <c r="E401" s="120"/>
      <c r="F401" s="120"/>
      <c r="G401" s="120"/>
      <c r="H401" s="120"/>
      <c r="I401" s="120"/>
      <c r="J401" s="120"/>
      <c r="K401" s="696"/>
      <c r="L401" s="696"/>
      <c r="M401" s="696"/>
      <c r="N401" s="696"/>
      <c r="O401" s="696"/>
      <c r="P401" s="697"/>
      <c r="Q401" s="697"/>
      <c r="R401" s="697"/>
      <c r="S401" s="697"/>
      <c r="T401" s="696"/>
      <c r="U401" s="696"/>
      <c r="V401" s="696"/>
      <c r="W401" s="696"/>
      <c r="X401" s="481"/>
      <c r="Y401" s="481"/>
      <c r="Z401" s="481"/>
      <c r="AA401" s="481"/>
      <c r="AB401" s="481">
        <v>18160999242</v>
      </c>
      <c r="AC401" s="481"/>
      <c r="AD401" s="481"/>
      <c r="AE401" s="481"/>
      <c r="AF401" s="481"/>
      <c r="AG401" s="698"/>
      <c r="AH401" s="698"/>
      <c r="AI401" s="698"/>
      <c r="AM401" s="149"/>
      <c r="AN401" s="120"/>
      <c r="AO401" s="120"/>
      <c r="AP401" s="120"/>
      <c r="AQ401" s="120"/>
      <c r="AR401" s="120"/>
      <c r="AS401" s="120"/>
      <c r="AT401" s="120"/>
      <c r="AU401" s="84"/>
      <c r="AV401" s="84"/>
      <c r="AW401" s="84"/>
      <c r="AX401" s="84"/>
      <c r="AY401" s="84"/>
      <c r="AZ401" s="84"/>
      <c r="BA401" s="84"/>
      <c r="BB401" s="84"/>
      <c r="BC401" s="84"/>
      <c r="BD401" s="84"/>
      <c r="BE401" s="84"/>
      <c r="BF401" s="84"/>
      <c r="BG401" s="84"/>
      <c r="BH401" s="84"/>
      <c r="BI401" s="84"/>
      <c r="BJ401" s="84"/>
      <c r="BK401" s="84"/>
      <c r="BL401" s="84"/>
      <c r="BM401" s="84"/>
      <c r="BN401" s="84"/>
      <c r="BO401" s="84"/>
      <c r="BP401" s="84"/>
      <c r="BQ401" s="84"/>
      <c r="BR401" s="84"/>
      <c r="BS401" s="84"/>
      <c r="BT401" s="84"/>
    </row>
    <row r="402" spans="3:72" ht="19.5" customHeight="1" hidden="1">
      <c r="C402" s="389" t="s">
        <v>943</v>
      </c>
      <c r="D402" s="120"/>
      <c r="E402" s="120"/>
      <c r="F402" s="120"/>
      <c r="G402" s="120"/>
      <c r="H402" s="120"/>
      <c r="I402" s="120"/>
      <c r="J402" s="120"/>
      <c r="K402" s="696"/>
      <c r="L402" s="696"/>
      <c r="M402" s="696"/>
      <c r="N402" s="696"/>
      <c r="O402" s="696"/>
      <c r="P402" s="697"/>
      <c r="Q402" s="697"/>
      <c r="R402" s="697"/>
      <c r="S402" s="697"/>
      <c r="T402" s="696">
        <v>29811101683</v>
      </c>
      <c r="U402" s="696"/>
      <c r="V402" s="696"/>
      <c r="W402" s="696"/>
      <c r="X402" s="481">
        <v>9630032847</v>
      </c>
      <c r="Y402" s="481"/>
      <c r="Z402" s="481"/>
      <c r="AA402" s="481"/>
      <c r="AB402" s="481"/>
      <c r="AC402" s="481"/>
      <c r="AD402" s="481"/>
      <c r="AE402" s="481"/>
      <c r="AF402" s="481"/>
      <c r="AG402" s="482">
        <v>4815016424</v>
      </c>
      <c r="AH402" s="482"/>
      <c r="AI402" s="482"/>
      <c r="AM402" s="149"/>
      <c r="AN402" s="120"/>
      <c r="AO402" s="120"/>
      <c r="AP402" s="120"/>
      <c r="AQ402" s="120"/>
      <c r="AR402" s="120"/>
      <c r="AS402" s="120"/>
      <c r="AT402" s="120"/>
      <c r="AU402" s="84"/>
      <c r="AV402" s="84"/>
      <c r="AW402" s="84"/>
      <c r="AX402" s="84"/>
      <c r="AY402" s="84"/>
      <c r="AZ402" s="84"/>
      <c r="BA402" s="84"/>
      <c r="BB402" s="84"/>
      <c r="BC402" s="84"/>
      <c r="BD402" s="84"/>
      <c r="BE402" s="84"/>
      <c r="BF402" s="84"/>
      <c r="BG402" s="84"/>
      <c r="BH402" s="84"/>
      <c r="BI402" s="84"/>
      <c r="BJ402" s="84"/>
      <c r="BK402" s="84"/>
      <c r="BL402" s="84"/>
      <c r="BM402" s="84"/>
      <c r="BN402" s="84"/>
      <c r="BO402" s="84"/>
      <c r="BP402" s="84"/>
      <c r="BQ402" s="84"/>
      <c r="BR402" s="84"/>
      <c r="BS402" s="84"/>
      <c r="BT402" s="84"/>
    </row>
    <row r="403" spans="1:94" s="383" customFormat="1" ht="19.5" customHeight="1" hidden="1">
      <c r="A403" s="153"/>
      <c r="B403" s="153"/>
      <c r="C403" s="389" t="s">
        <v>944</v>
      </c>
      <c r="D403" s="382"/>
      <c r="E403" s="382"/>
      <c r="F403" s="382"/>
      <c r="G403" s="382"/>
      <c r="H403" s="382"/>
      <c r="I403" s="382"/>
      <c r="J403" s="382"/>
      <c r="K403" s="696"/>
      <c r="L403" s="696"/>
      <c r="M403" s="696"/>
      <c r="N403" s="696"/>
      <c r="O403" s="696"/>
      <c r="P403" s="697"/>
      <c r="Q403" s="697"/>
      <c r="R403" s="697"/>
      <c r="S403" s="697"/>
      <c r="T403" s="696"/>
      <c r="U403" s="696"/>
      <c r="V403" s="696"/>
      <c r="W403" s="696"/>
      <c r="X403" s="481"/>
      <c r="Y403" s="481"/>
      <c r="Z403" s="481"/>
      <c r="AA403" s="481"/>
      <c r="AB403" s="481">
        <v>83392867014</v>
      </c>
      <c r="AC403" s="481"/>
      <c r="AD403" s="481"/>
      <c r="AE403" s="481"/>
      <c r="AF403" s="481"/>
      <c r="AG403" s="482"/>
      <c r="AH403" s="482"/>
      <c r="AI403" s="482"/>
      <c r="AK403" s="153"/>
      <c r="AL403" s="153"/>
      <c r="AM403" s="384" t="s">
        <v>945</v>
      </c>
      <c r="AN403" s="385"/>
      <c r="AO403" s="385"/>
      <c r="AP403" s="385"/>
      <c r="AQ403" s="385"/>
      <c r="AR403" s="385"/>
      <c r="AS403" s="385"/>
      <c r="AT403" s="385"/>
      <c r="AU403" s="483"/>
      <c r="AV403" s="483"/>
      <c r="AW403" s="483"/>
      <c r="AX403" s="483"/>
      <c r="AY403" s="483"/>
      <c r="AZ403" s="483"/>
      <c r="BA403" s="483"/>
      <c r="BB403" s="483"/>
      <c r="BC403" s="483"/>
      <c r="BD403" s="483"/>
      <c r="BE403" s="483"/>
      <c r="BF403" s="483"/>
      <c r="BG403" s="483"/>
      <c r="BH403" s="483"/>
      <c r="BI403" s="483"/>
      <c r="BJ403" s="483"/>
      <c r="BK403" s="483"/>
      <c r="BL403" s="483"/>
      <c r="BM403" s="483"/>
      <c r="BN403" s="483"/>
      <c r="BO403" s="634">
        <f>SUM(AU403:BN403)</f>
        <v>0</v>
      </c>
      <c r="BP403" s="634"/>
      <c r="BQ403" s="634"/>
      <c r="BR403" s="634"/>
      <c r="BS403" s="634"/>
      <c r="BT403" s="85"/>
      <c r="BU403" s="361"/>
      <c r="BV403" s="387"/>
      <c r="BW403" s="388"/>
      <c r="BX403" s="193"/>
      <c r="BY403" s="193"/>
      <c r="BZ403" s="193"/>
      <c r="CA403" s="193"/>
      <c r="CB403" s="193"/>
      <c r="CC403" s="193"/>
      <c r="CD403" s="193"/>
      <c r="CE403" s="193"/>
      <c r="CF403" s="193"/>
      <c r="CG403" s="193"/>
      <c r="CH403" s="193"/>
      <c r="CI403" s="193"/>
      <c r="CJ403" s="193"/>
      <c r="CK403" s="193"/>
      <c r="CL403" s="193"/>
      <c r="CM403" s="193"/>
      <c r="CN403" s="193"/>
      <c r="CO403" s="193"/>
      <c r="CP403" s="193"/>
    </row>
    <row r="404" spans="3:72" ht="19.5" customHeight="1" hidden="1">
      <c r="C404" s="389" t="s">
        <v>946</v>
      </c>
      <c r="D404" s="120"/>
      <c r="E404" s="120"/>
      <c r="F404" s="120"/>
      <c r="G404" s="120"/>
      <c r="H404" s="120"/>
      <c r="I404" s="120"/>
      <c r="J404" s="120"/>
      <c r="K404" s="696"/>
      <c r="L404" s="696"/>
      <c r="M404" s="696"/>
      <c r="N404" s="696"/>
      <c r="O404" s="696"/>
      <c r="P404" s="697"/>
      <c r="Q404" s="697"/>
      <c r="R404" s="697"/>
      <c r="S404" s="697"/>
      <c r="T404" s="696"/>
      <c r="U404" s="696"/>
      <c r="V404" s="696"/>
      <c r="W404" s="696"/>
      <c r="X404" s="481"/>
      <c r="Y404" s="481"/>
      <c r="Z404" s="481"/>
      <c r="AA404" s="481"/>
      <c r="AB404" s="481"/>
      <c r="AC404" s="481"/>
      <c r="AD404" s="481"/>
      <c r="AE404" s="481"/>
      <c r="AF404" s="481"/>
      <c r="AG404" s="482"/>
      <c r="AH404" s="482"/>
      <c r="AI404" s="482"/>
      <c r="AM404" s="149" t="s">
        <v>947</v>
      </c>
      <c r="AN404" s="120"/>
      <c r="AO404" s="120"/>
      <c r="AP404" s="120"/>
      <c r="AQ404" s="120"/>
      <c r="AR404" s="120"/>
      <c r="AS404" s="120"/>
      <c r="AT404" s="120"/>
      <c r="AU404" s="497" t="e">
        <f>SUM(#REF!)</f>
        <v>#REF!</v>
      </c>
      <c r="AV404" s="497"/>
      <c r="AW404" s="497"/>
      <c r="AX404" s="497"/>
      <c r="AY404" s="497"/>
      <c r="AZ404" s="497" t="e">
        <f>SUM(#REF!)</f>
        <v>#REF!</v>
      </c>
      <c r="BA404" s="497"/>
      <c r="BB404" s="497"/>
      <c r="BC404" s="497"/>
      <c r="BD404" s="497"/>
      <c r="BE404" s="497" t="e">
        <f>SUM(#REF!)</f>
        <v>#REF!</v>
      </c>
      <c r="BF404" s="497"/>
      <c r="BG404" s="497"/>
      <c r="BH404" s="497"/>
      <c r="BI404" s="497"/>
      <c r="BJ404" s="497" t="e">
        <f>SUM(#REF!)</f>
        <v>#REF!</v>
      </c>
      <c r="BK404" s="497"/>
      <c r="BL404" s="497"/>
      <c r="BM404" s="497"/>
      <c r="BN404" s="497"/>
      <c r="BO404" s="497" t="e">
        <f>SUM(#REF!)</f>
        <v>#REF!</v>
      </c>
      <c r="BP404" s="497"/>
      <c r="BQ404" s="497"/>
      <c r="BR404" s="497"/>
      <c r="BS404" s="497"/>
      <c r="BT404" s="84"/>
    </row>
    <row r="405" spans="3:74" ht="19.5" customHeight="1" hidden="1">
      <c r="C405" s="389" t="s">
        <v>948</v>
      </c>
      <c r="D405" s="120"/>
      <c r="E405" s="120"/>
      <c r="F405" s="120"/>
      <c r="G405" s="120"/>
      <c r="H405" s="120"/>
      <c r="I405" s="120"/>
      <c r="J405" s="120"/>
      <c r="K405" s="701"/>
      <c r="L405" s="701"/>
      <c r="M405" s="701"/>
      <c r="N405" s="701"/>
      <c r="O405" s="701"/>
      <c r="P405" s="705"/>
      <c r="Q405" s="705"/>
      <c r="R405" s="705"/>
      <c r="S405" s="705"/>
      <c r="T405" s="696"/>
      <c r="U405" s="696"/>
      <c r="V405" s="696"/>
      <c r="W405" s="696"/>
      <c r="X405" s="481"/>
      <c r="Y405" s="481"/>
      <c r="Z405" s="481"/>
      <c r="AA405" s="481"/>
      <c r="AB405" s="482"/>
      <c r="AC405" s="482"/>
      <c r="AD405" s="482"/>
      <c r="AE405" s="482"/>
      <c r="AF405" s="482"/>
      <c r="AG405" s="482"/>
      <c r="AH405" s="482"/>
      <c r="AI405" s="482"/>
      <c r="AM405" s="149"/>
      <c r="AN405" s="120"/>
      <c r="AO405" s="120"/>
      <c r="AP405" s="120"/>
      <c r="AQ405" s="120"/>
      <c r="AR405" s="120"/>
      <c r="AS405" s="120"/>
      <c r="AT405" s="120"/>
      <c r="AU405" s="84"/>
      <c r="AV405" s="84"/>
      <c r="AW405" s="84"/>
      <c r="AX405" s="84"/>
      <c r="AY405" s="84"/>
      <c r="AZ405" s="84"/>
      <c r="BA405" s="84"/>
      <c r="BB405" s="84"/>
      <c r="BC405" s="84"/>
      <c r="BD405" s="84"/>
      <c r="BE405" s="84"/>
      <c r="BF405" s="84"/>
      <c r="BG405" s="84"/>
      <c r="BH405" s="84"/>
      <c r="BI405" s="84"/>
      <c r="BJ405" s="84"/>
      <c r="BK405" s="84"/>
      <c r="BL405" s="84"/>
      <c r="BM405" s="84"/>
      <c r="BN405" s="84"/>
      <c r="BO405" s="84"/>
      <c r="BP405" s="84"/>
      <c r="BQ405" s="84"/>
      <c r="BR405" s="84"/>
      <c r="BS405" s="84"/>
      <c r="BT405" s="84"/>
      <c r="BV405" s="364"/>
    </row>
    <row r="406" spans="1:74" ht="19.5" customHeight="1">
      <c r="A406" s="381" t="s">
        <v>949</v>
      </c>
      <c r="D406" s="382"/>
      <c r="E406" s="382"/>
      <c r="F406" s="382"/>
      <c r="G406" s="699">
        <f>K399+K400+K401+K402-K403-K404-K405</f>
        <v>90000000000</v>
      </c>
      <c r="H406" s="699"/>
      <c r="I406" s="699"/>
      <c r="J406" s="699"/>
      <c r="K406" s="699"/>
      <c r="L406" s="702">
        <f>P399+P400+P401+P402-P403-P404-P405</f>
        <v>48680878000</v>
      </c>
      <c r="M406" s="702"/>
      <c r="N406" s="702"/>
      <c r="O406" s="702"/>
      <c r="P406" s="702"/>
      <c r="Q406" s="703">
        <v>0</v>
      </c>
      <c r="R406" s="703"/>
      <c r="S406" s="703"/>
      <c r="T406" s="704">
        <v>64692778461</v>
      </c>
      <c r="U406" s="704"/>
      <c r="V406" s="704"/>
      <c r="W406" s="704"/>
      <c r="X406" s="699">
        <v>14386401676</v>
      </c>
      <c r="Y406" s="699"/>
      <c r="Z406" s="699"/>
      <c r="AA406" s="699"/>
      <c r="AB406" s="700">
        <v>430181792</v>
      </c>
      <c r="AC406" s="700"/>
      <c r="AD406" s="700"/>
      <c r="AE406" s="700"/>
      <c r="AF406" s="700"/>
      <c r="AG406" s="700">
        <f>AG399+AG400+AG401+AG402-AG403-AG404-AG405</f>
        <v>11811512409</v>
      </c>
      <c r="AH406" s="700"/>
      <c r="AI406" s="700"/>
      <c r="AM406" s="149" t="s">
        <v>950</v>
      </c>
      <c r="AN406" s="120"/>
      <c r="AO406" s="120"/>
      <c r="AP406" s="120"/>
      <c r="AQ406" s="120"/>
      <c r="AR406" s="120"/>
      <c r="AS406" s="120"/>
      <c r="AT406" s="120"/>
      <c r="AU406" s="657" t="e">
        <f>AU399+AU400-AU404</f>
        <v>#REF!</v>
      </c>
      <c r="AV406" s="657"/>
      <c r="AW406" s="657"/>
      <c r="AX406" s="657"/>
      <c r="AY406" s="657"/>
      <c r="AZ406" s="657" t="e">
        <f>AZ399+AZ400-AZ404</f>
        <v>#REF!</v>
      </c>
      <c r="BA406" s="657"/>
      <c r="BB406" s="657"/>
      <c r="BC406" s="657"/>
      <c r="BD406" s="657"/>
      <c r="BE406" s="657" t="e">
        <f>BE399+BE400-BE404</f>
        <v>#REF!</v>
      </c>
      <c r="BF406" s="657"/>
      <c r="BG406" s="657"/>
      <c r="BH406" s="657"/>
      <c r="BI406" s="657"/>
      <c r="BJ406" s="657" t="e">
        <f>BJ399+BJ400-BJ404</f>
        <v>#REF!</v>
      </c>
      <c r="BK406" s="657"/>
      <c r="BL406" s="657"/>
      <c r="BM406" s="657"/>
      <c r="BN406" s="657"/>
      <c r="BO406" s="657" t="e">
        <f>BO399+BO400-BO404</f>
        <v>#REF!</v>
      </c>
      <c r="BP406" s="657"/>
      <c r="BQ406" s="657"/>
      <c r="BR406" s="657"/>
      <c r="BS406" s="657"/>
      <c r="BT406" s="179"/>
      <c r="BV406" s="364">
        <f>BU406-AB406</f>
        <v>-430181792</v>
      </c>
    </row>
    <row r="407" spans="1:74" ht="19.5" customHeight="1" hidden="1">
      <c r="A407" s="389" t="s">
        <v>951</v>
      </c>
      <c r="D407" s="120"/>
      <c r="E407" s="120"/>
      <c r="F407" s="120"/>
      <c r="G407" s="706"/>
      <c r="H407" s="706"/>
      <c r="I407" s="706"/>
      <c r="J407" s="706"/>
      <c r="K407" s="706"/>
      <c r="L407" s="707"/>
      <c r="M407" s="707"/>
      <c r="N407" s="707"/>
      <c r="O407" s="707"/>
      <c r="P407" s="707"/>
      <c r="Q407" s="701"/>
      <c r="R407" s="701"/>
      <c r="S407" s="701"/>
      <c r="T407" s="701"/>
      <c r="U407" s="701"/>
      <c r="V407" s="701"/>
      <c r="W407" s="701"/>
      <c r="X407" s="482"/>
      <c r="Y407" s="482"/>
      <c r="Z407" s="482"/>
      <c r="AA407" s="482"/>
      <c r="AB407" s="482"/>
      <c r="AC407" s="482"/>
      <c r="AD407" s="482"/>
      <c r="AE407" s="482"/>
      <c r="AF407" s="482"/>
      <c r="AG407" s="480"/>
      <c r="AH407" s="480"/>
      <c r="AI407" s="480"/>
      <c r="AM407" s="149" t="s">
        <v>941</v>
      </c>
      <c r="AN407" s="120"/>
      <c r="AO407" s="120"/>
      <c r="AP407" s="120"/>
      <c r="AQ407" s="120"/>
      <c r="AR407" s="120"/>
      <c r="AS407" s="120"/>
      <c r="AT407" s="120"/>
      <c r="AU407" s="497">
        <f>SUM(AU408:AY410)</f>
        <v>0</v>
      </c>
      <c r="AV407" s="497"/>
      <c r="AW407" s="497"/>
      <c r="AX407" s="497"/>
      <c r="AY407" s="497"/>
      <c r="AZ407" s="497">
        <f>SUM(AZ408:BD410)</f>
        <v>0</v>
      </c>
      <c r="BA407" s="497"/>
      <c r="BB407" s="497"/>
      <c r="BC407" s="497"/>
      <c r="BD407" s="497"/>
      <c r="BE407" s="497">
        <f>SUM(BE408:BI410)</f>
        <v>0</v>
      </c>
      <c r="BF407" s="497"/>
      <c r="BG407" s="497"/>
      <c r="BH407" s="497"/>
      <c r="BI407" s="497"/>
      <c r="BJ407" s="497">
        <f>SUM(BJ408:BN410)</f>
        <v>0</v>
      </c>
      <c r="BK407" s="497"/>
      <c r="BL407" s="497"/>
      <c r="BM407" s="497"/>
      <c r="BN407" s="497"/>
      <c r="BO407" s="497">
        <f>SUM(BO408:BS410)</f>
        <v>0</v>
      </c>
      <c r="BP407" s="497"/>
      <c r="BQ407" s="497"/>
      <c r="BR407" s="497"/>
      <c r="BS407" s="497"/>
      <c r="BT407" s="84"/>
      <c r="BU407" s="357">
        <f>'[4]lien ket'!J174</f>
        <v>430181792</v>
      </c>
      <c r="BV407" s="364">
        <f>BU407-AB406</f>
        <v>0</v>
      </c>
    </row>
    <row r="408" spans="1:72" ht="19.5" customHeight="1">
      <c r="A408" s="389" t="s">
        <v>952</v>
      </c>
      <c r="D408" s="120"/>
      <c r="E408" s="120"/>
      <c r="F408" s="120"/>
      <c r="G408" s="706"/>
      <c r="H408" s="706"/>
      <c r="I408" s="706"/>
      <c r="J408" s="706"/>
      <c r="K408" s="706"/>
      <c r="L408" s="707"/>
      <c r="M408" s="707"/>
      <c r="N408" s="707"/>
      <c r="O408" s="707"/>
      <c r="P408" s="707"/>
      <c r="Q408" s="701"/>
      <c r="R408" s="701"/>
      <c r="S408" s="701"/>
      <c r="T408" s="708"/>
      <c r="U408" s="708"/>
      <c r="V408" s="708"/>
      <c r="W408" s="708"/>
      <c r="X408" s="479"/>
      <c r="Y408" s="479"/>
      <c r="Z408" s="479"/>
      <c r="AA408" s="479"/>
      <c r="AB408" s="479">
        <v>33835481510</v>
      </c>
      <c r="AC408" s="479"/>
      <c r="AD408" s="479"/>
      <c r="AE408" s="479"/>
      <c r="AF408" s="479"/>
      <c r="AG408" s="480"/>
      <c r="AH408" s="480"/>
      <c r="AI408" s="480"/>
      <c r="AM408" s="390" t="s">
        <v>945</v>
      </c>
      <c r="AN408" s="120"/>
      <c r="AO408" s="120"/>
      <c r="AP408" s="120"/>
      <c r="AQ408" s="120"/>
      <c r="AR408" s="120"/>
      <c r="AS408" s="120"/>
      <c r="AT408" s="120"/>
      <c r="AU408" s="628"/>
      <c r="AV408" s="628"/>
      <c r="AW408" s="628"/>
      <c r="AX408" s="628"/>
      <c r="AY408" s="628"/>
      <c r="AZ408" s="628"/>
      <c r="BA408" s="628"/>
      <c r="BB408" s="628"/>
      <c r="BC408" s="628"/>
      <c r="BD408" s="628"/>
      <c r="BE408" s="628"/>
      <c r="BF408" s="628"/>
      <c r="BG408" s="628"/>
      <c r="BH408" s="628"/>
      <c r="BI408" s="628"/>
      <c r="BJ408" s="628"/>
      <c r="BK408" s="628"/>
      <c r="BL408" s="628"/>
      <c r="BM408" s="628"/>
      <c r="BN408" s="628"/>
      <c r="BO408" s="629">
        <f>SUM(AU408:BN408)</f>
        <v>0</v>
      </c>
      <c r="BP408" s="629"/>
      <c r="BQ408" s="629"/>
      <c r="BR408" s="629"/>
      <c r="BS408" s="629"/>
      <c r="BT408" s="133"/>
    </row>
    <row r="409" spans="1:72" ht="19.5" customHeight="1">
      <c r="A409" s="389" t="s">
        <v>953</v>
      </c>
      <c r="D409" s="120"/>
      <c r="E409" s="120"/>
      <c r="F409" s="120"/>
      <c r="G409" s="706"/>
      <c r="H409" s="706"/>
      <c r="I409" s="706"/>
      <c r="J409" s="706"/>
      <c r="K409" s="706"/>
      <c r="L409" s="707"/>
      <c r="M409" s="707"/>
      <c r="N409" s="707"/>
      <c r="O409" s="707"/>
      <c r="P409" s="707"/>
      <c r="Q409" s="701"/>
      <c r="R409" s="701"/>
      <c r="S409" s="701"/>
      <c r="T409" s="709">
        <v>0</v>
      </c>
      <c r="U409" s="709"/>
      <c r="V409" s="709"/>
      <c r="W409" s="709"/>
      <c r="X409" s="710">
        <f>201882550</f>
        <v>201882550</v>
      </c>
      <c r="Y409" s="710"/>
      <c r="Z409" s="710"/>
      <c r="AA409" s="710"/>
      <c r="AB409" s="710"/>
      <c r="AC409" s="710"/>
      <c r="AD409" s="710"/>
      <c r="AE409" s="710"/>
      <c r="AF409" s="710"/>
      <c r="AG409" s="482"/>
      <c r="AH409" s="482"/>
      <c r="AI409" s="482"/>
      <c r="AM409" s="390"/>
      <c r="AN409" s="120"/>
      <c r="AO409" s="120"/>
      <c r="AP409" s="120"/>
      <c r="AQ409" s="120"/>
      <c r="AR409" s="120"/>
      <c r="AS409" s="120"/>
      <c r="AT409" s="120"/>
      <c r="AU409" s="132"/>
      <c r="AV409" s="132"/>
      <c r="AW409" s="132"/>
      <c r="AX409" s="132"/>
      <c r="AY409" s="132"/>
      <c r="AZ409" s="132"/>
      <c r="BA409" s="132"/>
      <c r="BB409" s="132"/>
      <c r="BC409" s="132"/>
      <c r="BD409" s="132"/>
      <c r="BE409" s="132"/>
      <c r="BF409" s="132"/>
      <c r="BG409" s="132"/>
      <c r="BH409" s="132"/>
      <c r="BI409" s="132"/>
      <c r="BJ409" s="132"/>
      <c r="BK409" s="132"/>
      <c r="BL409" s="132"/>
      <c r="BM409" s="132"/>
      <c r="BN409" s="132"/>
      <c r="BO409" s="133"/>
      <c r="BP409" s="133"/>
      <c r="BQ409" s="133"/>
      <c r="BR409" s="133"/>
      <c r="BS409" s="133"/>
      <c r="BT409" s="133"/>
    </row>
    <row r="410" spans="1:94" s="383" customFormat="1" ht="19.5" customHeight="1">
      <c r="A410" s="389" t="s">
        <v>944</v>
      </c>
      <c r="B410" s="153"/>
      <c r="D410" s="382"/>
      <c r="E410" s="382"/>
      <c r="F410" s="382"/>
      <c r="G410" s="706"/>
      <c r="H410" s="706"/>
      <c r="I410" s="706"/>
      <c r="J410" s="706"/>
      <c r="K410" s="706"/>
      <c r="L410" s="707"/>
      <c r="M410" s="707"/>
      <c r="N410" s="707"/>
      <c r="O410" s="707"/>
      <c r="P410" s="707"/>
      <c r="Q410" s="701"/>
      <c r="R410" s="701"/>
      <c r="S410" s="701"/>
      <c r="T410" s="708"/>
      <c r="U410" s="708"/>
      <c r="V410" s="708"/>
      <c r="W410" s="708"/>
      <c r="X410" s="479"/>
      <c r="Y410" s="479"/>
      <c r="Z410" s="479"/>
      <c r="AA410" s="479"/>
      <c r="AB410" s="479">
        <f>201882550+115800000</f>
        <v>317682550</v>
      </c>
      <c r="AC410" s="479"/>
      <c r="AD410" s="479"/>
      <c r="AE410" s="479"/>
      <c r="AF410" s="479"/>
      <c r="AG410" s="480"/>
      <c r="AH410" s="480"/>
      <c r="AI410" s="480"/>
      <c r="AK410" s="153"/>
      <c r="AL410" s="153"/>
      <c r="AM410" s="384" t="s">
        <v>945</v>
      </c>
      <c r="AN410" s="385"/>
      <c r="AO410" s="385"/>
      <c r="AP410" s="385"/>
      <c r="AQ410" s="385"/>
      <c r="AR410" s="385"/>
      <c r="AS410" s="385"/>
      <c r="AT410" s="385"/>
      <c r="AU410" s="483"/>
      <c r="AV410" s="483"/>
      <c r="AW410" s="483"/>
      <c r="AX410" s="483"/>
      <c r="AY410" s="483"/>
      <c r="AZ410" s="483"/>
      <c r="BA410" s="483"/>
      <c r="BB410" s="483"/>
      <c r="BC410" s="483"/>
      <c r="BD410" s="483"/>
      <c r="BE410" s="483"/>
      <c r="BF410" s="483"/>
      <c r="BG410" s="483"/>
      <c r="BH410" s="483"/>
      <c r="BI410" s="483"/>
      <c r="BJ410" s="483"/>
      <c r="BK410" s="483"/>
      <c r="BL410" s="483"/>
      <c r="BM410" s="483"/>
      <c r="BN410" s="483"/>
      <c r="BO410" s="634">
        <f>SUM(AU410:BN410)</f>
        <v>0</v>
      </c>
      <c r="BP410" s="634"/>
      <c r="BQ410" s="634"/>
      <c r="BR410" s="634"/>
      <c r="BS410" s="634"/>
      <c r="BT410" s="85"/>
      <c r="BU410" s="361"/>
      <c r="BV410" s="387"/>
      <c r="BW410" s="388"/>
      <c r="BX410" s="193"/>
      <c r="BY410" s="193"/>
      <c r="BZ410" s="193"/>
      <c r="CA410" s="193"/>
      <c r="CB410" s="193"/>
      <c r="CC410" s="193"/>
      <c r="CD410" s="193"/>
      <c r="CE410" s="193"/>
      <c r="CF410" s="193"/>
      <c r="CG410" s="193"/>
      <c r="CH410" s="193"/>
      <c r="CI410" s="193"/>
      <c r="CJ410" s="193"/>
      <c r="CK410" s="193"/>
      <c r="CL410" s="193"/>
      <c r="CM410" s="193"/>
      <c r="CN410" s="193"/>
      <c r="CO410" s="193"/>
      <c r="CP410" s="193"/>
    </row>
    <row r="411" spans="1:72" ht="19.5" customHeight="1">
      <c r="A411" s="391" t="s">
        <v>954</v>
      </c>
      <c r="D411" s="120"/>
      <c r="E411" s="120"/>
      <c r="F411" s="120"/>
      <c r="G411" s="706"/>
      <c r="H411" s="706"/>
      <c r="I411" s="706"/>
      <c r="J411" s="706"/>
      <c r="K411" s="706"/>
      <c r="L411" s="707"/>
      <c r="M411" s="707"/>
      <c r="N411" s="707"/>
      <c r="O411" s="707"/>
      <c r="P411" s="707"/>
      <c r="Q411" s="701"/>
      <c r="R411" s="701"/>
      <c r="S411" s="701"/>
      <c r="T411" s="708"/>
      <c r="U411" s="708"/>
      <c r="V411" s="708"/>
      <c r="W411" s="708"/>
      <c r="X411" s="698"/>
      <c r="Y411" s="698"/>
      <c r="Z411" s="698"/>
      <c r="AA411" s="698"/>
      <c r="AB411" s="698"/>
      <c r="AC411" s="698"/>
      <c r="AD411" s="698"/>
      <c r="AE411" s="698"/>
      <c r="AF411" s="698"/>
      <c r="AG411" s="480"/>
      <c r="AH411" s="480"/>
      <c r="AI411" s="480"/>
      <c r="AM411" s="149" t="s">
        <v>947</v>
      </c>
      <c r="AN411" s="120"/>
      <c r="AO411" s="120"/>
      <c r="AP411" s="120"/>
      <c r="AQ411" s="120"/>
      <c r="AR411" s="120"/>
      <c r="AS411" s="120"/>
      <c r="AT411" s="120"/>
      <c r="AU411" s="497" t="e">
        <f>SUM(#REF!)</f>
        <v>#REF!</v>
      </c>
      <c r="AV411" s="497"/>
      <c r="AW411" s="497"/>
      <c r="AX411" s="497"/>
      <c r="AY411" s="497"/>
      <c r="AZ411" s="497" t="e">
        <f>SUM(#REF!)</f>
        <v>#REF!</v>
      </c>
      <c r="BA411" s="497"/>
      <c r="BB411" s="497"/>
      <c r="BC411" s="497"/>
      <c r="BD411" s="497"/>
      <c r="BE411" s="497" t="e">
        <f>SUM(#REF!)</f>
        <v>#REF!</v>
      </c>
      <c r="BF411" s="497"/>
      <c r="BG411" s="497"/>
      <c r="BH411" s="497"/>
      <c r="BI411" s="497"/>
      <c r="BJ411" s="497" t="e">
        <f>SUM(#REF!)</f>
        <v>#REF!</v>
      </c>
      <c r="BK411" s="497"/>
      <c r="BL411" s="497"/>
      <c r="BM411" s="497"/>
      <c r="BN411" s="497"/>
      <c r="BO411" s="497" t="e">
        <f>SUM(#REF!)</f>
        <v>#REF!</v>
      </c>
      <c r="BP411" s="497"/>
      <c r="BQ411" s="497"/>
      <c r="BR411" s="497"/>
      <c r="BS411" s="497"/>
      <c r="BT411" s="84"/>
    </row>
    <row r="412" spans="1:72" ht="19.5" customHeight="1">
      <c r="A412" s="391" t="s">
        <v>955</v>
      </c>
      <c r="D412" s="120"/>
      <c r="E412" s="120"/>
      <c r="F412" s="120"/>
      <c r="G412" s="706"/>
      <c r="H412" s="706"/>
      <c r="I412" s="706"/>
      <c r="J412" s="706"/>
      <c r="K412" s="706"/>
      <c r="L412" s="707"/>
      <c r="M412" s="707"/>
      <c r="N412" s="707"/>
      <c r="O412" s="707"/>
      <c r="P412" s="707"/>
      <c r="Q412" s="701"/>
      <c r="R412" s="701"/>
      <c r="S412" s="701"/>
      <c r="T412" s="708"/>
      <c r="U412" s="708"/>
      <c r="V412" s="708"/>
      <c r="W412" s="708"/>
      <c r="X412" s="698"/>
      <c r="Y412" s="698"/>
      <c r="Z412" s="698"/>
      <c r="AA412" s="698"/>
      <c r="AB412" s="698"/>
      <c r="AC412" s="698"/>
      <c r="AD412" s="698"/>
      <c r="AE412" s="698"/>
      <c r="AF412" s="698"/>
      <c r="AG412" s="480"/>
      <c r="AH412" s="480"/>
      <c r="AI412" s="480"/>
      <c r="AM412" s="149"/>
      <c r="AN412" s="120"/>
      <c r="AO412" s="120"/>
      <c r="AP412" s="120"/>
      <c r="AQ412" s="120"/>
      <c r="AR412" s="120"/>
      <c r="AS412" s="120"/>
      <c r="AT412" s="120"/>
      <c r="AU412" s="84"/>
      <c r="AV412" s="84"/>
      <c r="AW412" s="84"/>
      <c r="AX412" s="84"/>
      <c r="AY412" s="84"/>
      <c r="AZ412" s="84"/>
      <c r="BA412" s="84"/>
      <c r="BB412" s="84"/>
      <c r="BC412" s="84"/>
      <c r="BD412" s="84"/>
      <c r="BE412" s="84"/>
      <c r="BF412" s="84"/>
      <c r="BG412" s="84"/>
      <c r="BH412" s="84"/>
      <c r="BI412" s="84"/>
      <c r="BJ412" s="84"/>
      <c r="BK412" s="84"/>
      <c r="BL412" s="84"/>
      <c r="BM412" s="84"/>
      <c r="BN412" s="84"/>
      <c r="BO412" s="84"/>
      <c r="BP412" s="84"/>
      <c r="BQ412" s="84"/>
      <c r="BR412" s="84"/>
      <c r="BS412" s="84"/>
      <c r="BT412" s="84"/>
    </row>
    <row r="413" spans="1:72" ht="19.5" customHeight="1">
      <c r="A413" s="389" t="s">
        <v>948</v>
      </c>
      <c r="D413" s="120"/>
      <c r="E413" s="120"/>
      <c r="F413" s="120"/>
      <c r="G413" s="706"/>
      <c r="H413" s="706"/>
      <c r="I413" s="706"/>
      <c r="J413" s="706"/>
      <c r="K413" s="706"/>
      <c r="L413" s="707"/>
      <c r="M413" s="707"/>
      <c r="N413" s="707"/>
      <c r="O413" s="707"/>
      <c r="P413" s="707"/>
      <c r="Q413" s="701"/>
      <c r="R413" s="701"/>
      <c r="S413" s="701"/>
      <c r="T413" s="708"/>
      <c r="U413" s="708"/>
      <c r="V413" s="708"/>
      <c r="W413" s="708"/>
      <c r="X413" s="698"/>
      <c r="Y413" s="698"/>
      <c r="Z413" s="698"/>
      <c r="AA413" s="698"/>
      <c r="AB413" s="698"/>
      <c r="AC413" s="698"/>
      <c r="AD413" s="698"/>
      <c r="AE413" s="698"/>
      <c r="AF413" s="698"/>
      <c r="AG413" s="480"/>
      <c r="AH413" s="480"/>
      <c r="AI413" s="480"/>
      <c r="AM413" s="149"/>
      <c r="AN413" s="120"/>
      <c r="AO413" s="120"/>
      <c r="AP413" s="120"/>
      <c r="AQ413" s="120"/>
      <c r="AR413" s="120"/>
      <c r="AS413" s="120"/>
      <c r="AT413" s="120"/>
      <c r="AU413" s="84"/>
      <c r="AV413" s="84"/>
      <c r="AW413" s="84"/>
      <c r="AX413" s="84"/>
      <c r="AY413" s="84"/>
      <c r="AZ413" s="84"/>
      <c r="BA413" s="84"/>
      <c r="BB413" s="84"/>
      <c r="BC413" s="84"/>
      <c r="BD413" s="84"/>
      <c r="BE413" s="84"/>
      <c r="BF413" s="84"/>
      <c r="BG413" s="84"/>
      <c r="BH413" s="84"/>
      <c r="BI413" s="84"/>
      <c r="BJ413" s="84"/>
      <c r="BK413" s="84"/>
      <c r="BL413" s="84"/>
      <c r="BM413" s="84"/>
      <c r="BN413" s="84"/>
      <c r="BO413" s="84"/>
      <c r="BP413" s="84"/>
      <c r="BQ413" s="84"/>
      <c r="BR413" s="84"/>
      <c r="BS413" s="84"/>
      <c r="BT413" s="84"/>
    </row>
    <row r="414" spans="1:94" s="383" customFormat="1" ht="19.5" customHeight="1" thickBot="1">
      <c r="A414" s="392" t="s">
        <v>429</v>
      </c>
      <c r="B414" s="153"/>
      <c r="D414" s="393"/>
      <c r="E414" s="393"/>
      <c r="F414" s="393"/>
      <c r="G414" s="712">
        <f>G406+G407+G408+G409-G410-G411+G413</f>
        <v>90000000000</v>
      </c>
      <c r="H414" s="712"/>
      <c r="I414" s="712"/>
      <c r="J414" s="712"/>
      <c r="K414" s="712"/>
      <c r="L414" s="713">
        <f>L406+L407+L408+L409-L410-L411+L413</f>
        <v>48680878000</v>
      </c>
      <c r="M414" s="713"/>
      <c r="N414" s="713"/>
      <c r="O414" s="713"/>
      <c r="P414" s="713"/>
      <c r="Q414" s="713">
        <f>Q406+Q407+Q408+Q409-Q410-Q411+Q413</f>
        <v>0</v>
      </c>
      <c r="R414" s="713"/>
      <c r="S414" s="713"/>
      <c r="T414" s="713">
        <f>T406+T407+T408+T409-T410-T411-T413-T412</f>
        <v>64692778461</v>
      </c>
      <c r="U414" s="713"/>
      <c r="V414" s="713"/>
      <c r="W414" s="713"/>
      <c r="X414" s="712">
        <f>X406+X407+X408+X409-X410-X411-X413</f>
        <v>14588284226</v>
      </c>
      <c r="Y414" s="712"/>
      <c r="Z414" s="712"/>
      <c r="AA414" s="712"/>
      <c r="AB414" s="714">
        <f>AB406+AB408-AB409-AB410-AB411-AB412-AB413</f>
        <v>33947980752</v>
      </c>
      <c r="AC414" s="714"/>
      <c r="AD414" s="714"/>
      <c r="AE414" s="714"/>
      <c r="AF414" s="714"/>
      <c r="AG414" s="714">
        <f>AG406+AG407+AG408+AG409-AG410-AG411-AG413</f>
        <v>11811512409</v>
      </c>
      <c r="AH414" s="714"/>
      <c r="AI414" s="714"/>
      <c r="AK414" s="153"/>
      <c r="AL414" s="153"/>
      <c r="AM414" s="394" t="s">
        <v>950</v>
      </c>
      <c r="AN414" s="395"/>
      <c r="AO414" s="395"/>
      <c r="AP414" s="395"/>
      <c r="AQ414" s="395"/>
      <c r="AR414" s="395"/>
      <c r="AS414" s="395"/>
      <c r="AT414" s="395"/>
      <c r="AU414" s="711" t="e">
        <f>#REF!+AU407-AU411</f>
        <v>#REF!</v>
      </c>
      <c r="AV414" s="711"/>
      <c r="AW414" s="711"/>
      <c r="AX414" s="711"/>
      <c r="AY414" s="711"/>
      <c r="AZ414" s="711" t="e">
        <f>#REF!+AZ407-AZ411</f>
        <v>#REF!</v>
      </c>
      <c r="BA414" s="711"/>
      <c r="BB414" s="711"/>
      <c r="BC414" s="711"/>
      <c r="BD414" s="711"/>
      <c r="BE414" s="711" t="e">
        <f>#REF!+BE407-BE411</f>
        <v>#REF!</v>
      </c>
      <c r="BF414" s="711"/>
      <c r="BG414" s="711"/>
      <c r="BH414" s="711"/>
      <c r="BI414" s="711"/>
      <c r="BJ414" s="711" t="e">
        <f>#REF!+BJ407-BJ411</f>
        <v>#REF!</v>
      </c>
      <c r="BK414" s="711"/>
      <c r="BL414" s="711"/>
      <c r="BM414" s="711"/>
      <c r="BN414" s="711"/>
      <c r="BO414" s="711" t="e">
        <f>#REF!+BO407-BO411</f>
        <v>#REF!</v>
      </c>
      <c r="BP414" s="711"/>
      <c r="BQ414" s="711"/>
      <c r="BR414" s="711"/>
      <c r="BS414" s="711"/>
      <c r="BT414" s="386"/>
      <c r="BU414" s="361">
        <f>'[4]lien ket'!F174</f>
        <v>19579054759</v>
      </c>
      <c r="BV414" s="396">
        <f>AB414-BU414</f>
        <v>14368925993</v>
      </c>
      <c r="BW414" s="388"/>
      <c r="BX414" s="193"/>
      <c r="BY414" s="193"/>
      <c r="BZ414" s="193"/>
      <c r="CA414" s="193"/>
      <c r="CB414" s="193"/>
      <c r="CC414" s="193"/>
      <c r="CD414" s="193"/>
      <c r="CE414" s="193"/>
      <c r="CF414" s="193"/>
      <c r="CG414" s="193"/>
      <c r="CH414" s="193"/>
      <c r="CI414" s="193"/>
      <c r="CJ414" s="193"/>
      <c r="CK414" s="193"/>
      <c r="CL414" s="193"/>
      <c r="CM414" s="193"/>
      <c r="CN414" s="193"/>
      <c r="CO414" s="193"/>
      <c r="CP414" s="193"/>
    </row>
    <row r="415" spans="1:94" s="383" customFormat="1" ht="19.5" customHeight="1" thickBot="1" thickTop="1">
      <c r="A415" s="392"/>
      <c r="B415" s="153"/>
      <c r="D415" s="393"/>
      <c r="E415" s="393"/>
      <c r="F415" s="393"/>
      <c r="G415" s="712">
        <f>'[4]lien ket'!C163</f>
        <v>90000000000</v>
      </c>
      <c r="H415" s="712"/>
      <c r="I415" s="712"/>
      <c r="J415" s="712"/>
      <c r="K415" s="712"/>
      <c r="L415" s="713">
        <f>'[4]lien ket'!C166</f>
        <v>48680878000</v>
      </c>
      <c r="M415" s="713"/>
      <c r="N415" s="713"/>
      <c r="O415" s="713"/>
      <c r="P415" s="713"/>
      <c r="Q415" s="713">
        <f>'[4]lien ket'!C170</f>
        <v>0</v>
      </c>
      <c r="R415" s="713"/>
      <c r="S415" s="713"/>
      <c r="T415" s="713">
        <f>'[4]lien ket'!C171</f>
        <v>64692778461</v>
      </c>
      <c r="U415" s="713"/>
      <c r="V415" s="713"/>
      <c r="W415" s="713"/>
      <c r="X415" s="712">
        <f>'[4]lien ket'!C172</f>
        <v>14588284226</v>
      </c>
      <c r="Y415" s="712"/>
      <c r="Z415" s="712"/>
      <c r="AA415" s="712"/>
      <c r="AB415" s="714">
        <f>'[4]lien ket'!F174</f>
        <v>19579054759</v>
      </c>
      <c r="AC415" s="714"/>
      <c r="AD415" s="714"/>
      <c r="AE415" s="714"/>
      <c r="AF415" s="714"/>
      <c r="AG415" s="714">
        <f>'[4]lien ket'!C173</f>
        <v>11811512409</v>
      </c>
      <c r="AH415" s="714"/>
      <c r="AI415" s="714"/>
      <c r="AK415" s="153"/>
      <c r="AL415" s="153"/>
      <c r="AM415" s="397"/>
      <c r="AN415" s="398"/>
      <c r="AO415" s="398"/>
      <c r="AP415" s="398"/>
      <c r="AQ415" s="398"/>
      <c r="AR415" s="398"/>
      <c r="AS415" s="398"/>
      <c r="AT415" s="398"/>
      <c r="AU415" s="386"/>
      <c r="AV415" s="386"/>
      <c r="AW415" s="386"/>
      <c r="AX415" s="386"/>
      <c r="AY415" s="386"/>
      <c r="AZ415" s="386"/>
      <c r="BA415" s="386"/>
      <c r="BB415" s="386"/>
      <c r="BC415" s="386"/>
      <c r="BD415" s="386"/>
      <c r="BE415" s="386"/>
      <c r="BF415" s="386"/>
      <c r="BG415" s="386"/>
      <c r="BH415" s="386"/>
      <c r="BI415" s="386"/>
      <c r="BJ415" s="386"/>
      <c r="BK415" s="386"/>
      <c r="BL415" s="386"/>
      <c r="BM415" s="386"/>
      <c r="BN415" s="386"/>
      <c r="BO415" s="386"/>
      <c r="BP415" s="386"/>
      <c r="BQ415" s="386"/>
      <c r="BR415" s="386"/>
      <c r="BS415" s="386"/>
      <c r="BT415" s="386"/>
      <c r="BU415" s="361"/>
      <c r="BV415" s="396"/>
      <c r="BW415" s="388"/>
      <c r="BX415" s="193"/>
      <c r="BY415" s="193"/>
      <c r="BZ415" s="193"/>
      <c r="CA415" s="193"/>
      <c r="CB415" s="193"/>
      <c r="CC415" s="193"/>
      <c r="CD415" s="193"/>
      <c r="CE415" s="193"/>
      <c r="CF415" s="193"/>
      <c r="CG415" s="193"/>
      <c r="CH415" s="193"/>
      <c r="CI415" s="193"/>
      <c r="CJ415" s="193"/>
      <c r="CK415" s="193"/>
      <c r="CL415" s="193"/>
      <c r="CM415" s="193"/>
      <c r="CN415" s="193"/>
      <c r="CO415" s="193"/>
      <c r="CP415" s="193"/>
    </row>
    <row r="416" spans="1:94" s="400" customFormat="1" ht="6" customHeight="1" thickTop="1">
      <c r="A416" s="399"/>
      <c r="B416" s="399"/>
      <c r="C416" s="194"/>
      <c r="D416" s="194"/>
      <c r="E416" s="194"/>
      <c r="F416" s="194"/>
      <c r="G416" s="194"/>
      <c r="H416" s="194"/>
      <c r="I416" s="194"/>
      <c r="J416" s="194"/>
      <c r="K416" s="194"/>
      <c r="L416" s="194"/>
      <c r="M416" s="194"/>
      <c r="N416" s="194"/>
      <c r="O416" s="194"/>
      <c r="P416" s="194"/>
      <c r="Q416" s="194"/>
      <c r="R416" s="194"/>
      <c r="S416" s="194"/>
      <c r="T416" s="194"/>
      <c r="U416" s="194"/>
      <c r="V416" s="194"/>
      <c r="W416" s="156"/>
      <c r="X416" s="156"/>
      <c r="Y416" s="156"/>
      <c r="Z416" s="156"/>
      <c r="AA416" s="156"/>
      <c r="AB416" s="156"/>
      <c r="AC416" s="156"/>
      <c r="AD416" s="156"/>
      <c r="AE416" s="156"/>
      <c r="AF416" s="156"/>
      <c r="AG416" s="156"/>
      <c r="AH416" s="156"/>
      <c r="AI416" s="156"/>
      <c r="AK416" s="399"/>
      <c r="AL416" s="399"/>
      <c r="AM416" s="194"/>
      <c r="AN416" s="194"/>
      <c r="AO416" s="194"/>
      <c r="AP416" s="194"/>
      <c r="AQ416" s="194"/>
      <c r="AR416" s="194"/>
      <c r="AS416" s="194"/>
      <c r="AT416" s="194"/>
      <c r="AU416" s="194"/>
      <c r="AV416" s="194"/>
      <c r="AW416" s="194"/>
      <c r="AX416" s="194"/>
      <c r="AY416" s="194"/>
      <c r="AZ416" s="194"/>
      <c r="BA416" s="194"/>
      <c r="BB416" s="194"/>
      <c r="BC416" s="194"/>
      <c r="BD416" s="194"/>
      <c r="BE416" s="194"/>
      <c r="BF416" s="194"/>
      <c r="BG416" s="194"/>
      <c r="BH416" s="194"/>
      <c r="BI416" s="194"/>
      <c r="BJ416" s="194"/>
      <c r="BK416" s="194"/>
      <c r="BL416" s="194"/>
      <c r="BM416" s="194"/>
      <c r="BN416" s="194"/>
      <c r="BO416" s="194"/>
      <c r="BP416" s="194"/>
      <c r="BQ416" s="194"/>
      <c r="BR416" s="194"/>
      <c r="BS416" s="194"/>
      <c r="BT416" s="194"/>
      <c r="BU416" s="378">
        <f>AB414-BU414</f>
        <v>14368925993</v>
      </c>
      <c r="BV416" s="401"/>
      <c r="BW416" s="195"/>
      <c r="BX416" s="125"/>
      <c r="BY416" s="125"/>
      <c r="BZ416" s="125"/>
      <c r="CA416" s="125"/>
      <c r="CB416" s="125"/>
      <c r="CC416" s="125"/>
      <c r="CD416" s="125"/>
      <c r="CE416" s="125"/>
      <c r="CF416" s="125"/>
      <c r="CG416" s="125"/>
      <c r="CH416" s="125"/>
      <c r="CI416" s="125"/>
      <c r="CJ416" s="125"/>
      <c r="CK416" s="125"/>
      <c r="CL416" s="125"/>
      <c r="CM416" s="125"/>
      <c r="CN416" s="125"/>
      <c r="CO416" s="125"/>
      <c r="CP416" s="125"/>
    </row>
    <row r="417" spans="1:39" ht="15">
      <c r="A417" s="59" t="s">
        <v>956</v>
      </c>
      <c r="B417" s="59" t="s">
        <v>530</v>
      </c>
      <c r="C417" s="64"/>
      <c r="U417" s="473" t="str">
        <f>W344</f>
        <v>30/09/2013</v>
      </c>
      <c r="V417" s="474"/>
      <c r="W417" s="474"/>
      <c r="X417" s="474"/>
      <c r="Y417" s="474"/>
      <c r="AA417" s="475" t="s">
        <v>529</v>
      </c>
      <c r="AB417" s="475"/>
      <c r="AD417" s="473" t="str">
        <f>AD344</f>
        <v>01/01/2013</v>
      </c>
      <c r="AE417" s="474"/>
      <c r="AF417" s="474"/>
      <c r="AG417" s="474"/>
      <c r="AH417" s="474"/>
      <c r="AI417" s="475" t="s">
        <v>529</v>
      </c>
      <c r="AM417" s="64" t="s">
        <v>530</v>
      </c>
    </row>
    <row r="418" spans="3:35" ht="15">
      <c r="C418" s="92"/>
      <c r="D418" s="92"/>
      <c r="E418" s="92"/>
      <c r="F418" s="92"/>
      <c r="G418" s="92"/>
      <c r="H418" s="92"/>
      <c r="I418" s="92"/>
      <c r="J418" s="92"/>
      <c r="K418" s="92"/>
      <c r="L418" s="92"/>
      <c r="M418" s="92"/>
      <c r="N418" s="92"/>
      <c r="O418" s="92"/>
      <c r="P418" s="92"/>
      <c r="Q418" s="92"/>
      <c r="R418" s="92"/>
      <c r="S418" s="95"/>
      <c r="T418" s="95"/>
      <c r="U418" s="613" t="s">
        <v>531</v>
      </c>
      <c r="V418" s="613"/>
      <c r="W418" s="613"/>
      <c r="X418" s="613"/>
      <c r="Y418" s="613"/>
      <c r="Z418" s="82"/>
      <c r="AA418" s="476"/>
      <c r="AB418" s="476"/>
      <c r="AD418" s="447" t="s">
        <v>531</v>
      </c>
      <c r="AE418" s="447"/>
      <c r="AF418" s="447"/>
      <c r="AG418" s="447"/>
      <c r="AH418" s="447"/>
      <c r="AI418" s="476"/>
    </row>
    <row r="419" spans="3:35" ht="15">
      <c r="C419" s="92"/>
      <c r="D419" s="92"/>
      <c r="E419" s="92"/>
      <c r="F419" s="92"/>
      <c r="G419" s="92"/>
      <c r="H419" s="92"/>
      <c r="I419" s="92"/>
      <c r="J419" s="92"/>
      <c r="K419" s="92"/>
      <c r="L419" s="92"/>
      <c r="M419" s="92"/>
      <c r="N419" s="92"/>
      <c r="O419" s="92"/>
      <c r="P419" s="92"/>
      <c r="Q419" s="92"/>
      <c r="R419" s="92"/>
      <c r="S419" s="95"/>
      <c r="T419" s="95"/>
      <c r="U419" s="449"/>
      <c r="V419" s="449"/>
      <c r="W419" s="449"/>
      <c r="X419" s="449"/>
      <c r="Y419" s="449"/>
      <c r="Z419" s="82"/>
      <c r="AA419" s="477"/>
      <c r="AB419" s="477"/>
      <c r="AC419" s="82"/>
      <c r="AD419" s="452"/>
      <c r="AE419" s="452"/>
      <c r="AF419" s="452"/>
      <c r="AG419" s="452"/>
      <c r="AH419" s="452"/>
      <c r="AI419" s="82"/>
    </row>
    <row r="420" spans="3:35" ht="15">
      <c r="C420" s="191" t="s">
        <v>532</v>
      </c>
      <c r="D420" s="59"/>
      <c r="E420" s="59"/>
      <c r="F420" s="59"/>
      <c r="G420" s="59"/>
      <c r="H420" s="59"/>
      <c r="I420" s="59"/>
      <c r="J420" s="59"/>
      <c r="K420" s="59"/>
      <c r="L420" s="59"/>
      <c r="M420" s="59"/>
      <c r="N420" s="59"/>
      <c r="O420" s="59"/>
      <c r="P420" s="59"/>
      <c r="Q420" s="59"/>
      <c r="R420" s="59"/>
      <c r="S420" s="95"/>
      <c r="T420" s="95"/>
      <c r="U420" s="615">
        <v>45429270000</v>
      </c>
      <c r="V420" s="615"/>
      <c r="W420" s="615"/>
      <c r="X420" s="615"/>
      <c r="Y420" s="615"/>
      <c r="Z420" s="407"/>
      <c r="AA420" s="616">
        <f>U420/U426*100</f>
        <v>50.47696666666667</v>
      </c>
      <c r="AB420" s="616"/>
      <c r="AD420" s="715">
        <v>45429270000</v>
      </c>
      <c r="AE420" s="715"/>
      <c r="AF420" s="715"/>
      <c r="AG420" s="715"/>
      <c r="AH420" s="715"/>
      <c r="AI420" s="197">
        <f>AD420/AD426*100</f>
        <v>50.47696666666667</v>
      </c>
    </row>
    <row r="421" spans="3:35" ht="15">
      <c r="C421" s="75" t="s">
        <v>533</v>
      </c>
      <c r="D421" s="59"/>
      <c r="E421" s="59"/>
      <c r="F421" s="59"/>
      <c r="G421" s="59"/>
      <c r="H421" s="59"/>
      <c r="I421" s="59"/>
      <c r="J421" s="59"/>
      <c r="K421" s="59"/>
      <c r="L421" s="59"/>
      <c r="M421" s="59"/>
      <c r="N421" s="59"/>
      <c r="O421" s="59"/>
      <c r="P421" s="59"/>
      <c r="Q421" s="59"/>
      <c r="R421" s="59"/>
      <c r="S421" s="80"/>
      <c r="T421" s="80"/>
      <c r="U421" s="615">
        <f>SUM(U422:Y425)</f>
        <v>44570730000</v>
      </c>
      <c r="V421" s="615"/>
      <c r="W421" s="615"/>
      <c r="X421" s="615"/>
      <c r="Y421" s="615"/>
      <c r="Z421" s="408"/>
      <c r="AA421" s="616">
        <f>U421/U426*100</f>
        <v>49.52303333333333</v>
      </c>
      <c r="AB421" s="616"/>
      <c r="AD421" s="717">
        <f>SUM(AD422:AH425)</f>
        <v>44570730000</v>
      </c>
      <c r="AE421" s="717"/>
      <c r="AF421" s="717"/>
      <c r="AG421" s="717"/>
      <c r="AH421" s="717"/>
      <c r="AI421" s="197">
        <f>100-AI420</f>
        <v>49.52303333333333</v>
      </c>
    </row>
    <row r="422" spans="1:38" ht="18" customHeight="1">
      <c r="A422" s="75"/>
      <c r="B422" s="75"/>
      <c r="C422" s="75"/>
      <c r="D422" s="126" t="s">
        <v>0</v>
      </c>
      <c r="E422" s="75"/>
      <c r="F422" s="75"/>
      <c r="G422" s="75"/>
      <c r="H422" s="75"/>
      <c r="I422" s="75"/>
      <c r="J422" s="75"/>
      <c r="K422" s="75"/>
      <c r="L422" s="75"/>
      <c r="M422" s="75"/>
      <c r="N422" s="75"/>
      <c r="O422" s="75"/>
      <c r="P422" s="75"/>
      <c r="Q422" s="75"/>
      <c r="R422" s="75"/>
      <c r="S422" s="80"/>
      <c r="T422" s="80"/>
      <c r="U422" s="617"/>
      <c r="V422" s="617"/>
      <c r="W422" s="617"/>
      <c r="X422" s="617"/>
      <c r="Y422" s="617"/>
      <c r="Z422" s="94"/>
      <c r="AA422" s="618">
        <f>U422/U421*AA421</f>
        <v>0</v>
      </c>
      <c r="AB422" s="618"/>
      <c r="AD422" s="716">
        <v>0</v>
      </c>
      <c r="AE422" s="716"/>
      <c r="AF422" s="716"/>
      <c r="AG422" s="716"/>
      <c r="AH422" s="716"/>
      <c r="AI422" s="197">
        <v>0</v>
      </c>
      <c r="AK422" s="75"/>
      <c r="AL422" s="75"/>
    </row>
    <row r="423" spans="1:38" ht="18" customHeight="1">
      <c r="A423" s="75"/>
      <c r="B423" s="75"/>
      <c r="C423" s="75"/>
      <c r="D423" s="126" t="s">
        <v>1</v>
      </c>
      <c r="E423" s="75"/>
      <c r="F423" s="75"/>
      <c r="G423" s="75"/>
      <c r="H423" s="75"/>
      <c r="I423" s="75"/>
      <c r="J423" s="75"/>
      <c r="K423" s="75"/>
      <c r="L423" s="75"/>
      <c r="M423" s="75"/>
      <c r="N423" s="75"/>
      <c r="O423" s="75"/>
      <c r="P423" s="75"/>
      <c r="Q423" s="75"/>
      <c r="R423" s="75"/>
      <c r="S423" s="80"/>
      <c r="T423" s="80"/>
      <c r="U423" s="617">
        <v>12418000000</v>
      </c>
      <c r="V423" s="617"/>
      <c r="W423" s="617"/>
      <c r="X423" s="617"/>
      <c r="Y423" s="617"/>
      <c r="Z423" s="94"/>
      <c r="AA423" s="618">
        <f>U423/U421*AA421</f>
        <v>13.797777777777776</v>
      </c>
      <c r="AB423" s="618"/>
      <c r="AD423" s="716">
        <v>12418000000</v>
      </c>
      <c r="AE423" s="716"/>
      <c r="AF423" s="716"/>
      <c r="AG423" s="716"/>
      <c r="AH423" s="716"/>
      <c r="AI423" s="197">
        <v>13.8</v>
      </c>
      <c r="AK423" s="75"/>
      <c r="AL423" s="75"/>
    </row>
    <row r="424" spans="1:38" ht="18" customHeight="1">
      <c r="A424" s="75"/>
      <c r="B424" s="75"/>
      <c r="C424" s="75"/>
      <c r="D424" s="126" t="s">
        <v>2</v>
      </c>
      <c r="E424" s="75"/>
      <c r="F424" s="75"/>
      <c r="G424" s="75"/>
      <c r="H424" s="75"/>
      <c r="I424" s="75"/>
      <c r="J424" s="75"/>
      <c r="K424" s="75"/>
      <c r="L424" s="75"/>
      <c r="M424" s="75"/>
      <c r="N424" s="75"/>
      <c r="O424" s="75"/>
      <c r="P424" s="75"/>
      <c r="Q424" s="75"/>
      <c r="R424" s="75"/>
      <c r="S424" s="80"/>
      <c r="T424" s="80"/>
      <c r="U424" s="617"/>
      <c r="V424" s="617"/>
      <c r="W424" s="617"/>
      <c r="X424" s="617"/>
      <c r="Y424" s="617"/>
      <c r="Z424" s="94"/>
      <c r="AA424" s="618">
        <f>U424/U421*AA421</f>
        <v>0</v>
      </c>
      <c r="AB424" s="618"/>
      <c r="AD424" s="716">
        <v>0</v>
      </c>
      <c r="AE424" s="716"/>
      <c r="AF424" s="716"/>
      <c r="AG424" s="716"/>
      <c r="AH424" s="716"/>
      <c r="AI424" s="197">
        <v>0</v>
      </c>
      <c r="AK424" s="75"/>
      <c r="AL424" s="75"/>
    </row>
    <row r="425" spans="1:38" ht="18" customHeight="1">
      <c r="A425" s="75"/>
      <c r="B425" s="75"/>
      <c r="C425" s="75"/>
      <c r="D425" s="126" t="s">
        <v>3</v>
      </c>
      <c r="E425" s="75"/>
      <c r="F425" s="75"/>
      <c r="G425" s="75"/>
      <c r="H425" s="75"/>
      <c r="I425" s="75"/>
      <c r="J425" s="75"/>
      <c r="K425" s="75"/>
      <c r="L425" s="75"/>
      <c r="M425" s="75"/>
      <c r="N425" s="75"/>
      <c r="O425" s="75"/>
      <c r="P425" s="75"/>
      <c r="Q425" s="75"/>
      <c r="R425" s="75"/>
      <c r="S425" s="80"/>
      <c r="T425" s="80"/>
      <c r="U425" s="617">
        <v>32152730000</v>
      </c>
      <c r="V425" s="617"/>
      <c r="W425" s="617"/>
      <c r="X425" s="617"/>
      <c r="Y425" s="617"/>
      <c r="Z425" s="94"/>
      <c r="AA425" s="618">
        <f>U425/U421*AA421</f>
        <v>35.72525555555555</v>
      </c>
      <c r="AB425" s="618"/>
      <c r="AD425" s="716">
        <v>32152730000</v>
      </c>
      <c r="AE425" s="716"/>
      <c r="AF425" s="716"/>
      <c r="AG425" s="716"/>
      <c r="AH425" s="716"/>
      <c r="AI425" s="197">
        <v>35.72</v>
      </c>
      <c r="AK425" s="75"/>
      <c r="AL425" s="75"/>
    </row>
    <row r="426" spans="3:39" ht="15.75" thickBot="1">
      <c r="C426" s="454" t="s">
        <v>361</v>
      </c>
      <c r="D426" s="454"/>
      <c r="E426" s="454"/>
      <c r="F426" s="454"/>
      <c r="G426" s="454"/>
      <c r="H426" s="454"/>
      <c r="I426" s="454"/>
      <c r="J426" s="454"/>
      <c r="K426" s="454"/>
      <c r="L426" s="454"/>
      <c r="M426" s="454"/>
      <c r="N426" s="454"/>
      <c r="O426" s="454"/>
      <c r="P426" s="454"/>
      <c r="Q426" s="454"/>
      <c r="R426" s="454"/>
      <c r="S426" s="454"/>
      <c r="T426" s="79"/>
      <c r="U426" s="718">
        <f>U420+U421</f>
        <v>90000000000</v>
      </c>
      <c r="V426" s="718"/>
      <c r="W426" s="718"/>
      <c r="X426" s="718"/>
      <c r="Y426" s="718"/>
      <c r="Z426" s="82"/>
      <c r="AA426" s="719">
        <f>SUM(AA420:AB421)</f>
        <v>100</v>
      </c>
      <c r="AB426" s="719"/>
      <c r="AC426" s="94"/>
      <c r="AD426" s="720">
        <f>AD420+AD421</f>
        <v>90000000000</v>
      </c>
      <c r="AE426" s="720"/>
      <c r="AF426" s="720"/>
      <c r="AG426" s="720"/>
      <c r="AH426" s="720"/>
      <c r="AI426" s="341">
        <v>100</v>
      </c>
      <c r="AJ426" s="223"/>
      <c r="AK426" s="223"/>
      <c r="AL426" s="223"/>
      <c r="AM426" s="223"/>
    </row>
    <row r="427" spans="3:35" ht="15.75" thickTop="1">
      <c r="C427" s="62"/>
      <c r="D427" s="62"/>
      <c r="E427" s="62"/>
      <c r="F427" s="62"/>
      <c r="G427" s="62"/>
      <c r="H427" s="62"/>
      <c r="I427" s="62"/>
      <c r="J427" s="62"/>
      <c r="K427" s="62"/>
      <c r="L427" s="62"/>
      <c r="M427" s="62"/>
      <c r="N427" s="62"/>
      <c r="O427" s="62"/>
      <c r="P427" s="62"/>
      <c r="Q427" s="62"/>
      <c r="R427" s="62"/>
      <c r="S427" s="62"/>
      <c r="T427" s="79"/>
      <c r="W427" s="82"/>
      <c r="X427" s="82"/>
      <c r="Y427" s="82"/>
      <c r="Z427" s="82"/>
      <c r="AA427" s="82"/>
      <c r="AB427" s="82"/>
      <c r="AD427" s="82"/>
      <c r="AE427" s="82"/>
      <c r="AF427" s="82"/>
      <c r="AG427" s="82"/>
      <c r="AH427" s="82"/>
      <c r="AI427" s="82"/>
    </row>
    <row r="428" spans="1:35" ht="19.5" customHeight="1">
      <c r="A428" s="59" t="s">
        <v>4</v>
      </c>
      <c r="B428" s="59" t="s">
        <v>5</v>
      </c>
      <c r="C428" s="62"/>
      <c r="D428" s="62"/>
      <c r="E428" s="62"/>
      <c r="F428" s="62"/>
      <c r="G428" s="62"/>
      <c r="H428" s="62"/>
      <c r="I428" s="62"/>
      <c r="J428" s="62"/>
      <c r="K428" s="62"/>
      <c r="L428" s="62"/>
      <c r="M428" s="62"/>
      <c r="N428" s="62"/>
      <c r="O428" s="62"/>
      <c r="P428" s="62"/>
      <c r="Q428" s="62"/>
      <c r="R428" s="62"/>
      <c r="S428" s="62"/>
      <c r="T428" s="79"/>
      <c r="W428" s="342"/>
      <c r="X428" s="342"/>
      <c r="Y428" s="342"/>
      <c r="Z428" s="342"/>
      <c r="AA428" s="342"/>
      <c r="AB428" s="342"/>
      <c r="AC428" s="196"/>
      <c r="AD428" s="342"/>
      <c r="AE428" s="342"/>
      <c r="AF428" s="342"/>
      <c r="AG428" s="342"/>
      <c r="AH428" s="342"/>
      <c r="AI428" s="342"/>
    </row>
    <row r="429" spans="3:35" ht="19.5" customHeight="1">
      <c r="C429" s="62"/>
      <c r="D429" s="62"/>
      <c r="E429" s="62"/>
      <c r="F429" s="62"/>
      <c r="G429" s="62"/>
      <c r="H429" s="62"/>
      <c r="I429" s="62"/>
      <c r="J429" s="62"/>
      <c r="K429" s="62"/>
      <c r="L429" s="62"/>
      <c r="M429" s="62"/>
      <c r="N429" s="62"/>
      <c r="O429" s="62"/>
      <c r="P429" s="62"/>
      <c r="Q429" s="62"/>
      <c r="R429" s="62"/>
      <c r="S429" s="62"/>
      <c r="T429" s="79"/>
      <c r="W429" s="470" t="str">
        <f>U417</f>
        <v>30/09/2013</v>
      </c>
      <c r="X429" s="470"/>
      <c r="Y429" s="470"/>
      <c r="Z429" s="470"/>
      <c r="AA429" s="470"/>
      <c r="AB429" s="470"/>
      <c r="AC429" s="67"/>
      <c r="AD429" s="470" t="str">
        <f>AD417</f>
        <v>01/01/2013</v>
      </c>
      <c r="AE429" s="470"/>
      <c r="AF429" s="470"/>
      <c r="AG429" s="470"/>
      <c r="AH429" s="470"/>
      <c r="AI429" s="470"/>
    </row>
    <row r="430" spans="3:35" ht="19.5" customHeight="1">
      <c r="C430" s="59" t="s">
        <v>6</v>
      </c>
      <c r="D430" s="59"/>
      <c r="E430" s="62"/>
      <c r="F430" s="62"/>
      <c r="G430" s="62"/>
      <c r="H430" s="62"/>
      <c r="I430" s="62"/>
      <c r="J430" s="62"/>
      <c r="K430" s="62"/>
      <c r="L430" s="62"/>
      <c r="M430" s="62"/>
      <c r="N430" s="62"/>
      <c r="O430" s="62"/>
      <c r="P430" s="62"/>
      <c r="Q430" s="62"/>
      <c r="R430" s="62"/>
      <c r="S430" s="62"/>
      <c r="T430" s="79"/>
      <c r="W430" s="472" t="s">
        <v>354</v>
      </c>
      <c r="X430" s="472"/>
      <c r="Y430" s="472"/>
      <c r="Z430" s="472"/>
      <c r="AA430" s="472"/>
      <c r="AB430" s="472"/>
      <c r="AC430" s="67"/>
      <c r="AD430" s="472" t="s">
        <v>354</v>
      </c>
      <c r="AE430" s="472"/>
      <c r="AF430" s="472"/>
      <c r="AG430" s="472"/>
      <c r="AH430" s="472"/>
      <c r="AI430" s="472"/>
    </row>
    <row r="431" spans="3:35" ht="19.5" customHeight="1">
      <c r="C431" s="86" t="s">
        <v>726</v>
      </c>
      <c r="D431" s="62"/>
      <c r="E431" s="62"/>
      <c r="F431" s="62"/>
      <c r="G431" s="62"/>
      <c r="H431" s="62"/>
      <c r="I431" s="62"/>
      <c r="J431" s="62"/>
      <c r="K431" s="62"/>
      <c r="L431" s="62"/>
      <c r="M431" s="62"/>
      <c r="N431" s="62"/>
      <c r="O431" s="62"/>
      <c r="P431" s="62"/>
      <c r="Q431" s="62"/>
      <c r="R431" s="62"/>
      <c r="S431" s="62"/>
      <c r="T431" s="79"/>
      <c r="W431" s="468">
        <f>AD426</f>
        <v>90000000000</v>
      </c>
      <c r="X431" s="468"/>
      <c r="Y431" s="468"/>
      <c r="Z431" s="468"/>
      <c r="AA431" s="468"/>
      <c r="AB431" s="468"/>
      <c r="AC431" s="407"/>
      <c r="AD431" s="468">
        <f>AD426</f>
        <v>90000000000</v>
      </c>
      <c r="AE431" s="468"/>
      <c r="AF431" s="468"/>
      <c r="AG431" s="468"/>
      <c r="AH431" s="468"/>
      <c r="AI431" s="468"/>
    </row>
    <row r="432" spans="3:35" ht="19.5" customHeight="1" hidden="1" thickBot="1">
      <c r="C432" s="86" t="s">
        <v>7</v>
      </c>
      <c r="D432" s="62"/>
      <c r="E432" s="62"/>
      <c r="F432" s="62"/>
      <c r="G432" s="62"/>
      <c r="H432" s="62"/>
      <c r="I432" s="62"/>
      <c r="J432" s="62"/>
      <c r="K432" s="62"/>
      <c r="L432" s="62"/>
      <c r="M432" s="62"/>
      <c r="N432" s="62"/>
      <c r="O432" s="62"/>
      <c r="P432" s="62"/>
      <c r="Q432" s="62"/>
      <c r="R432" s="62"/>
      <c r="S432" s="62"/>
      <c r="T432" s="79"/>
      <c r="W432" s="468"/>
      <c r="X432" s="468"/>
      <c r="Y432" s="468"/>
      <c r="Z432" s="468"/>
      <c r="AA432" s="468"/>
      <c r="AB432" s="468"/>
      <c r="AC432" s="407"/>
      <c r="AD432" s="468"/>
      <c r="AE432" s="468"/>
      <c r="AF432" s="468"/>
      <c r="AG432" s="468"/>
      <c r="AH432" s="468"/>
      <c r="AI432" s="468"/>
    </row>
    <row r="433" spans="3:35" ht="19.5" customHeight="1" hidden="1" thickTop="1">
      <c r="C433" s="86" t="s">
        <v>8</v>
      </c>
      <c r="D433" s="62"/>
      <c r="E433" s="62"/>
      <c r="F433" s="62"/>
      <c r="G433" s="62"/>
      <c r="H433" s="62"/>
      <c r="I433" s="62"/>
      <c r="J433" s="62"/>
      <c r="K433" s="62"/>
      <c r="L433" s="62"/>
      <c r="M433" s="62"/>
      <c r="N433" s="62"/>
      <c r="O433" s="62"/>
      <c r="P433" s="62"/>
      <c r="Q433" s="62"/>
      <c r="R433" s="62"/>
      <c r="S433" s="62"/>
      <c r="T433" s="79"/>
      <c r="W433" s="468"/>
      <c r="X433" s="468"/>
      <c r="Y433" s="468"/>
      <c r="Z433" s="468"/>
      <c r="AA433" s="468"/>
      <c r="AB433" s="468"/>
      <c r="AC433" s="407"/>
      <c r="AD433" s="468"/>
      <c r="AE433" s="468"/>
      <c r="AF433" s="468"/>
      <c r="AG433" s="468"/>
      <c r="AH433" s="468"/>
      <c r="AI433" s="468"/>
    </row>
    <row r="434" spans="3:35" ht="19.5" customHeight="1">
      <c r="C434" s="86" t="s">
        <v>727</v>
      </c>
      <c r="D434" s="62"/>
      <c r="E434" s="62"/>
      <c r="F434" s="62"/>
      <c r="G434" s="62"/>
      <c r="H434" s="62"/>
      <c r="I434" s="62"/>
      <c r="J434" s="62"/>
      <c r="K434" s="62"/>
      <c r="L434" s="62"/>
      <c r="M434" s="62"/>
      <c r="N434" s="62"/>
      <c r="O434" s="62"/>
      <c r="P434" s="62"/>
      <c r="Q434" s="62"/>
      <c r="R434" s="62"/>
      <c r="S434" s="62"/>
      <c r="T434" s="79"/>
      <c r="W434" s="468">
        <f>AD434</f>
        <v>90000000000</v>
      </c>
      <c r="X434" s="468"/>
      <c r="Y434" s="468"/>
      <c r="Z434" s="468"/>
      <c r="AA434" s="468"/>
      <c r="AB434" s="468"/>
      <c r="AC434" s="407"/>
      <c r="AD434" s="468">
        <f>AD431+AD432-AD433</f>
        <v>90000000000</v>
      </c>
      <c r="AE434" s="468"/>
      <c r="AF434" s="468"/>
      <c r="AG434" s="468"/>
      <c r="AH434" s="468"/>
      <c r="AI434" s="468"/>
    </row>
    <row r="435" spans="3:35" ht="18" customHeight="1">
      <c r="C435" s="59" t="s">
        <v>9</v>
      </c>
      <c r="D435" s="62"/>
      <c r="E435" s="62"/>
      <c r="F435" s="62"/>
      <c r="G435" s="62"/>
      <c r="H435" s="62"/>
      <c r="I435" s="62"/>
      <c r="J435" s="62"/>
      <c r="K435" s="62"/>
      <c r="L435" s="62"/>
      <c r="M435" s="62"/>
      <c r="N435" s="62"/>
      <c r="O435" s="62"/>
      <c r="P435" s="62"/>
      <c r="Q435" s="62"/>
      <c r="R435" s="62"/>
      <c r="S435" s="62"/>
      <c r="T435" s="79"/>
      <c r="W435" s="445"/>
      <c r="X435" s="445"/>
      <c r="Y435" s="445"/>
      <c r="Z435" s="445"/>
      <c r="AA435" s="445"/>
      <c r="AB435" s="445"/>
      <c r="AD435" s="445"/>
      <c r="AE435" s="445"/>
      <c r="AF435" s="445"/>
      <c r="AG435" s="445"/>
      <c r="AH435" s="445"/>
      <c r="AI435" s="445"/>
    </row>
    <row r="436" spans="3:28" ht="18" customHeight="1">
      <c r="C436" s="75" t="s">
        <v>10</v>
      </c>
      <c r="D436" s="62"/>
      <c r="E436" s="62"/>
      <c r="F436" s="62"/>
      <c r="G436" s="62"/>
      <c r="H436" s="62"/>
      <c r="I436" s="62"/>
      <c r="J436" s="62"/>
      <c r="K436" s="62"/>
      <c r="L436" s="62"/>
      <c r="M436" s="62"/>
      <c r="N436" s="62"/>
      <c r="O436" s="62"/>
      <c r="P436" s="62"/>
      <c r="Q436" s="62"/>
      <c r="R436" s="62"/>
      <c r="S436" s="62"/>
      <c r="T436" s="79"/>
      <c r="W436" s="451"/>
      <c r="X436" s="451"/>
      <c r="Y436" s="451"/>
      <c r="Z436" s="451"/>
      <c r="AA436" s="451"/>
      <c r="AB436" s="451"/>
    </row>
    <row r="437" spans="3:28" ht="12" customHeight="1">
      <c r="C437" s="75"/>
      <c r="D437" s="62"/>
      <c r="E437" s="62"/>
      <c r="F437" s="62"/>
      <c r="G437" s="62"/>
      <c r="H437" s="62"/>
      <c r="I437" s="62"/>
      <c r="J437" s="62"/>
      <c r="K437" s="62"/>
      <c r="L437" s="62"/>
      <c r="M437" s="62"/>
      <c r="N437" s="62"/>
      <c r="O437" s="62"/>
      <c r="P437" s="62"/>
      <c r="Q437" s="62"/>
      <c r="R437" s="62"/>
      <c r="S437" s="62"/>
      <c r="T437" s="79"/>
      <c r="W437" s="196"/>
      <c r="X437" s="196"/>
      <c r="Y437" s="196"/>
      <c r="Z437" s="196"/>
      <c r="AA437" s="196"/>
      <c r="AB437" s="196"/>
    </row>
    <row r="438" spans="1:35" ht="21" customHeight="1">
      <c r="A438" s="59" t="s">
        <v>957</v>
      </c>
      <c r="B438" s="59" t="s">
        <v>11</v>
      </c>
      <c r="C438" s="59"/>
      <c r="D438" s="62"/>
      <c r="E438" s="62"/>
      <c r="F438" s="62"/>
      <c r="G438" s="62"/>
      <c r="H438" s="62"/>
      <c r="I438" s="62"/>
      <c r="J438" s="62"/>
      <c r="K438" s="62"/>
      <c r="L438" s="62"/>
      <c r="M438" s="62"/>
      <c r="N438" s="62"/>
      <c r="O438" s="62"/>
      <c r="P438" s="62"/>
      <c r="Q438" s="62"/>
      <c r="R438" s="62"/>
      <c r="S438" s="62"/>
      <c r="T438" s="79"/>
      <c r="W438" s="470" t="str">
        <f>W429</f>
        <v>30/09/2013</v>
      </c>
      <c r="X438" s="470"/>
      <c r="Y438" s="470"/>
      <c r="Z438" s="470"/>
      <c r="AA438" s="470"/>
      <c r="AB438" s="470"/>
      <c r="AC438" s="67"/>
      <c r="AD438" s="470" t="str">
        <f>AD429</f>
        <v>01/01/2013</v>
      </c>
      <c r="AE438" s="470"/>
      <c r="AF438" s="470"/>
      <c r="AG438" s="470"/>
      <c r="AH438" s="470"/>
      <c r="AI438" s="470"/>
    </row>
    <row r="439" spans="3:35" ht="18" customHeight="1">
      <c r="C439" s="83"/>
      <c r="D439" s="83"/>
      <c r="E439" s="83"/>
      <c r="F439" s="83"/>
      <c r="G439" s="83"/>
      <c r="H439" s="83"/>
      <c r="I439" s="83"/>
      <c r="J439" s="83"/>
      <c r="K439" s="83"/>
      <c r="L439" s="83"/>
      <c r="M439" s="83"/>
      <c r="N439" s="83"/>
      <c r="O439" s="83"/>
      <c r="P439" s="83"/>
      <c r="Q439" s="83"/>
      <c r="R439" s="83"/>
      <c r="S439" s="83"/>
      <c r="T439" s="83"/>
      <c r="U439" s="83"/>
      <c r="V439" s="83"/>
      <c r="W439" s="472" t="s">
        <v>354</v>
      </c>
      <c r="X439" s="472"/>
      <c r="Y439" s="472"/>
      <c r="Z439" s="472"/>
      <c r="AA439" s="472"/>
      <c r="AB439" s="472"/>
      <c r="AC439" s="343"/>
      <c r="AD439" s="472" t="s">
        <v>354</v>
      </c>
      <c r="AE439" s="472"/>
      <c r="AF439" s="472"/>
      <c r="AG439" s="472"/>
      <c r="AH439" s="472"/>
      <c r="AI439" s="472"/>
    </row>
    <row r="440" spans="3:73" ht="18" customHeight="1">
      <c r="C440" s="186" t="s">
        <v>534</v>
      </c>
      <c r="D440" s="83"/>
      <c r="E440" s="83"/>
      <c r="F440" s="83"/>
      <c r="G440" s="83"/>
      <c r="H440" s="83"/>
      <c r="I440" s="83"/>
      <c r="J440" s="83"/>
      <c r="K440" s="83"/>
      <c r="L440" s="83"/>
      <c r="M440" s="83"/>
      <c r="N440" s="83"/>
      <c r="O440" s="83"/>
      <c r="P440" s="83"/>
      <c r="Q440" s="83"/>
      <c r="R440" s="83"/>
      <c r="S440" s="83"/>
      <c r="T440" s="83"/>
      <c r="U440" s="83"/>
      <c r="V440" s="83"/>
      <c r="W440" s="468">
        <v>9000000</v>
      </c>
      <c r="X440" s="468"/>
      <c r="Y440" s="468"/>
      <c r="Z440" s="468"/>
      <c r="AA440" s="468"/>
      <c r="AB440" s="468"/>
      <c r="AC440" s="409"/>
      <c r="AD440" s="468">
        <v>9000000</v>
      </c>
      <c r="AE440" s="468"/>
      <c r="AF440" s="468"/>
      <c r="AG440" s="468"/>
      <c r="AH440" s="468"/>
      <c r="AI440" s="468"/>
      <c r="BU440" s="357">
        <f>AD434/AD440</f>
        <v>10000</v>
      </c>
    </row>
    <row r="441" spans="3:35" ht="18" customHeight="1">
      <c r="C441" s="186" t="s">
        <v>535</v>
      </c>
      <c r="D441" s="83"/>
      <c r="E441" s="83"/>
      <c r="F441" s="83"/>
      <c r="G441" s="83"/>
      <c r="H441" s="83"/>
      <c r="I441" s="83"/>
      <c r="J441" s="83"/>
      <c r="K441" s="83"/>
      <c r="L441" s="83"/>
      <c r="M441" s="83"/>
      <c r="N441" s="83"/>
      <c r="O441" s="83"/>
      <c r="P441" s="83"/>
      <c r="Q441" s="83"/>
      <c r="R441" s="83"/>
      <c r="S441" s="83"/>
      <c r="T441" s="83"/>
      <c r="U441" s="83"/>
      <c r="V441" s="83"/>
      <c r="W441" s="468">
        <f>W442+W443</f>
        <v>9000000</v>
      </c>
      <c r="X441" s="468"/>
      <c r="Y441" s="468"/>
      <c r="Z441" s="468"/>
      <c r="AA441" s="468"/>
      <c r="AB441" s="468"/>
      <c r="AC441" s="410"/>
      <c r="AD441" s="468">
        <f>AD442+AD443</f>
        <v>9000000</v>
      </c>
      <c r="AE441" s="468"/>
      <c r="AF441" s="468"/>
      <c r="AG441" s="468"/>
      <c r="AH441" s="468"/>
      <c r="AI441" s="468"/>
    </row>
    <row r="442" spans="3:35" ht="18" customHeight="1">
      <c r="C442" s="83"/>
      <c r="D442" s="83"/>
      <c r="E442" s="83"/>
      <c r="F442" s="86" t="s">
        <v>536</v>
      </c>
      <c r="G442" s="83"/>
      <c r="H442" s="83"/>
      <c r="I442" s="83"/>
      <c r="J442" s="83"/>
      <c r="K442" s="83"/>
      <c r="L442" s="83"/>
      <c r="M442" s="83"/>
      <c r="N442" s="83"/>
      <c r="O442" s="83"/>
      <c r="P442" s="83"/>
      <c r="Q442" s="83"/>
      <c r="R442" s="83"/>
      <c r="S442" s="83"/>
      <c r="T442" s="83"/>
      <c r="U442" s="83"/>
      <c r="V442" s="83"/>
      <c r="W442" s="468">
        <v>9000000</v>
      </c>
      <c r="X442" s="468"/>
      <c r="Y442" s="468"/>
      <c r="Z442" s="468"/>
      <c r="AA442" s="468"/>
      <c r="AB442" s="468"/>
      <c r="AC442" s="409"/>
      <c r="AD442" s="471">
        <v>9000000</v>
      </c>
      <c r="AE442" s="471"/>
      <c r="AF442" s="471"/>
      <c r="AG442" s="471"/>
      <c r="AH442" s="471"/>
      <c r="AI442" s="471"/>
    </row>
    <row r="443" spans="3:35" ht="18" customHeight="1">
      <c r="C443" s="83"/>
      <c r="D443" s="83"/>
      <c r="E443" s="83"/>
      <c r="F443" s="86" t="s">
        <v>12</v>
      </c>
      <c r="G443" s="83"/>
      <c r="H443" s="83"/>
      <c r="I443" s="83"/>
      <c r="J443" s="83"/>
      <c r="K443" s="83"/>
      <c r="L443" s="83"/>
      <c r="M443" s="83"/>
      <c r="N443" s="83"/>
      <c r="O443" s="83"/>
      <c r="P443" s="83"/>
      <c r="Q443" s="83"/>
      <c r="R443" s="83"/>
      <c r="S443" s="83"/>
      <c r="T443" s="83"/>
      <c r="U443" s="83"/>
      <c r="V443" s="83"/>
      <c r="W443" s="468"/>
      <c r="X443" s="468"/>
      <c r="Y443" s="468"/>
      <c r="Z443" s="468"/>
      <c r="AA443" s="468"/>
      <c r="AB443" s="468"/>
      <c r="AC443" s="409"/>
      <c r="AD443" s="468"/>
      <c r="AE443" s="468"/>
      <c r="AF443" s="468"/>
      <c r="AG443" s="468"/>
      <c r="AH443" s="468"/>
      <c r="AI443" s="468"/>
    </row>
    <row r="444" spans="3:35" ht="18" customHeight="1">
      <c r="C444" s="186" t="s">
        <v>13</v>
      </c>
      <c r="D444" s="83"/>
      <c r="E444" s="83"/>
      <c r="F444" s="83"/>
      <c r="G444" s="83"/>
      <c r="H444" s="83"/>
      <c r="I444" s="83"/>
      <c r="J444" s="83"/>
      <c r="K444" s="83"/>
      <c r="L444" s="83"/>
      <c r="M444" s="83"/>
      <c r="N444" s="83"/>
      <c r="O444" s="83"/>
      <c r="P444" s="83"/>
      <c r="Q444" s="83"/>
      <c r="R444" s="83"/>
      <c r="S444" s="83"/>
      <c r="T444" s="83"/>
      <c r="U444" s="83"/>
      <c r="V444" s="83"/>
      <c r="W444" s="468"/>
      <c r="X444" s="468"/>
      <c r="Y444" s="468"/>
      <c r="Z444" s="468"/>
      <c r="AA444" s="468"/>
      <c r="AB444" s="468"/>
      <c r="AC444" s="409"/>
      <c r="AD444" s="468"/>
      <c r="AE444" s="468"/>
      <c r="AF444" s="468"/>
      <c r="AG444" s="468"/>
      <c r="AH444" s="468"/>
      <c r="AI444" s="468"/>
    </row>
    <row r="445" spans="3:35" ht="18" customHeight="1">
      <c r="C445" s="186" t="s">
        <v>537</v>
      </c>
      <c r="D445" s="83"/>
      <c r="E445" s="83"/>
      <c r="F445" s="83"/>
      <c r="G445" s="83"/>
      <c r="H445" s="83"/>
      <c r="I445" s="83"/>
      <c r="J445" s="83"/>
      <c r="K445" s="83"/>
      <c r="L445" s="83"/>
      <c r="M445" s="83"/>
      <c r="N445" s="83"/>
      <c r="O445" s="83"/>
      <c r="P445" s="83"/>
      <c r="Q445" s="83"/>
      <c r="R445" s="83"/>
      <c r="S445" s="83"/>
      <c r="T445" s="83"/>
      <c r="U445" s="83"/>
      <c r="V445" s="83"/>
      <c r="W445" s="468">
        <f>W446+W447</f>
        <v>9000000</v>
      </c>
      <c r="X445" s="468"/>
      <c r="Y445" s="468"/>
      <c r="Z445" s="468"/>
      <c r="AA445" s="468"/>
      <c r="AB445" s="468"/>
      <c r="AC445" s="409"/>
      <c r="AD445" s="468">
        <f>AD446+AD447</f>
        <v>9000000</v>
      </c>
      <c r="AE445" s="468"/>
      <c r="AF445" s="468"/>
      <c r="AG445" s="468"/>
      <c r="AH445" s="468"/>
      <c r="AI445" s="468"/>
    </row>
    <row r="446" spans="1:94" s="130" customFormat="1" ht="18" customHeight="1">
      <c r="A446" s="153"/>
      <c r="B446" s="153"/>
      <c r="C446" s="183"/>
      <c r="D446" s="200"/>
      <c r="E446" s="200"/>
      <c r="F446" s="182" t="s">
        <v>538</v>
      </c>
      <c r="G446" s="200"/>
      <c r="H446" s="200"/>
      <c r="I446" s="200"/>
      <c r="J446" s="200"/>
      <c r="K446" s="200"/>
      <c r="L446" s="200"/>
      <c r="M446" s="200"/>
      <c r="N446" s="200"/>
      <c r="O446" s="200"/>
      <c r="P446" s="200"/>
      <c r="Q446" s="200"/>
      <c r="R446" s="200"/>
      <c r="S446" s="200"/>
      <c r="T446" s="200"/>
      <c r="U446" s="200"/>
      <c r="V446" s="200"/>
      <c r="W446" s="471">
        <v>9000000</v>
      </c>
      <c r="X446" s="471"/>
      <c r="Y446" s="471"/>
      <c r="Z446" s="471"/>
      <c r="AA446" s="471"/>
      <c r="AB446" s="471"/>
      <c r="AC446" s="411"/>
      <c r="AD446" s="471">
        <v>9000000</v>
      </c>
      <c r="AE446" s="471"/>
      <c r="AF446" s="471"/>
      <c r="AG446" s="471"/>
      <c r="AH446" s="471"/>
      <c r="AI446" s="471"/>
      <c r="AK446" s="153"/>
      <c r="AL446" s="153"/>
      <c r="AM446" s="87"/>
      <c r="AN446" s="87"/>
      <c r="AO446" s="87"/>
      <c r="AP446" s="87"/>
      <c r="AQ446" s="87"/>
      <c r="AR446" s="87"/>
      <c r="AS446" s="87"/>
      <c r="AT446" s="87"/>
      <c r="AU446" s="87"/>
      <c r="AV446" s="87"/>
      <c r="AW446" s="87"/>
      <c r="AX446" s="87"/>
      <c r="AY446" s="87"/>
      <c r="AZ446" s="87"/>
      <c r="BA446" s="87"/>
      <c r="BB446" s="87"/>
      <c r="BC446" s="87"/>
      <c r="BD446" s="87"/>
      <c r="BE446" s="87"/>
      <c r="BF446" s="87"/>
      <c r="BG446" s="87"/>
      <c r="BH446" s="87"/>
      <c r="BI446" s="87"/>
      <c r="BJ446" s="87"/>
      <c r="BK446" s="87"/>
      <c r="BL446" s="87"/>
      <c r="BM446" s="87"/>
      <c r="BN446" s="87"/>
      <c r="BO446" s="87"/>
      <c r="BP446" s="87"/>
      <c r="BQ446" s="87"/>
      <c r="BR446" s="87"/>
      <c r="BS446" s="87"/>
      <c r="BT446" s="87"/>
      <c r="BU446" s="361"/>
      <c r="BV446" s="362"/>
      <c r="BW446" s="134"/>
      <c r="BX446" s="136"/>
      <c r="BY446" s="136"/>
      <c r="BZ446" s="136"/>
      <c r="CA446" s="136"/>
      <c r="CB446" s="136"/>
      <c r="CC446" s="136"/>
      <c r="CD446" s="136"/>
      <c r="CE446" s="136"/>
      <c r="CF446" s="136"/>
      <c r="CG446" s="136"/>
      <c r="CH446" s="136"/>
      <c r="CI446" s="136"/>
      <c r="CJ446" s="136"/>
      <c r="CK446" s="136"/>
      <c r="CL446" s="136"/>
      <c r="CM446" s="136"/>
      <c r="CN446" s="136"/>
      <c r="CO446" s="136"/>
      <c r="CP446" s="136"/>
    </row>
    <row r="447" spans="1:94" s="130" customFormat="1" ht="18" customHeight="1">
      <c r="A447" s="153"/>
      <c r="B447" s="153"/>
      <c r="C447" s="183"/>
      <c r="D447" s="200"/>
      <c r="E447" s="200"/>
      <c r="F447" s="182" t="s">
        <v>14</v>
      </c>
      <c r="G447" s="200"/>
      <c r="H447" s="200"/>
      <c r="I447" s="200"/>
      <c r="J447" s="200"/>
      <c r="K447" s="200"/>
      <c r="L447" s="200"/>
      <c r="M447" s="200"/>
      <c r="N447" s="200"/>
      <c r="O447" s="200"/>
      <c r="P447" s="200"/>
      <c r="Q447" s="200"/>
      <c r="R447" s="200"/>
      <c r="S447" s="200"/>
      <c r="T447" s="200"/>
      <c r="U447" s="200"/>
      <c r="V447" s="200"/>
      <c r="W447" s="471"/>
      <c r="X447" s="471"/>
      <c r="Y447" s="471"/>
      <c r="Z447" s="471"/>
      <c r="AA447" s="471"/>
      <c r="AB447" s="471"/>
      <c r="AC447" s="411"/>
      <c r="AD447" s="471"/>
      <c r="AE447" s="471"/>
      <c r="AF447" s="471"/>
      <c r="AG447" s="471"/>
      <c r="AH447" s="471"/>
      <c r="AI447" s="471"/>
      <c r="AK447" s="153"/>
      <c r="AL447" s="153"/>
      <c r="AM447" s="87"/>
      <c r="AN447" s="87"/>
      <c r="AO447" s="87"/>
      <c r="AP447" s="87"/>
      <c r="AQ447" s="87"/>
      <c r="AR447" s="87"/>
      <c r="AS447" s="87"/>
      <c r="AT447" s="87"/>
      <c r="AU447" s="87"/>
      <c r="AV447" s="87"/>
      <c r="AW447" s="87"/>
      <c r="AX447" s="87"/>
      <c r="AY447" s="87"/>
      <c r="AZ447" s="87"/>
      <c r="BA447" s="87"/>
      <c r="BB447" s="87"/>
      <c r="BC447" s="87"/>
      <c r="BD447" s="87"/>
      <c r="BE447" s="87"/>
      <c r="BF447" s="87"/>
      <c r="BG447" s="87"/>
      <c r="BH447" s="87"/>
      <c r="BI447" s="87"/>
      <c r="BJ447" s="87"/>
      <c r="BK447" s="87"/>
      <c r="BL447" s="87"/>
      <c r="BM447" s="87"/>
      <c r="BN447" s="87"/>
      <c r="BO447" s="87"/>
      <c r="BP447" s="87"/>
      <c r="BQ447" s="87"/>
      <c r="BR447" s="87"/>
      <c r="BS447" s="87"/>
      <c r="BT447" s="87"/>
      <c r="BU447" s="361"/>
      <c r="BV447" s="362"/>
      <c r="BW447" s="134"/>
      <c r="BX447" s="136"/>
      <c r="BY447" s="136"/>
      <c r="BZ447" s="136"/>
      <c r="CA447" s="136"/>
      <c r="CB447" s="136"/>
      <c r="CC447" s="136"/>
      <c r="CD447" s="136"/>
      <c r="CE447" s="136"/>
      <c r="CF447" s="136"/>
      <c r="CG447" s="136"/>
      <c r="CH447" s="136"/>
      <c r="CI447" s="136"/>
      <c r="CJ447" s="136"/>
      <c r="CK447" s="136"/>
      <c r="CL447" s="136"/>
      <c r="CM447" s="136"/>
      <c r="CN447" s="136"/>
      <c r="CO447" s="136"/>
      <c r="CP447" s="136"/>
    </row>
    <row r="448" spans="3:35" ht="15">
      <c r="C448" s="75" t="s">
        <v>539</v>
      </c>
      <c r="D448" s="83"/>
      <c r="E448" s="83"/>
      <c r="F448" s="83"/>
      <c r="G448" s="83"/>
      <c r="H448" s="83"/>
      <c r="I448" s="83"/>
      <c r="J448" s="83"/>
      <c r="K448" s="83"/>
      <c r="L448" s="83"/>
      <c r="M448" s="83"/>
      <c r="N448" s="83"/>
      <c r="O448" s="83"/>
      <c r="P448" s="83"/>
      <c r="Q448" s="83"/>
      <c r="R448" s="83"/>
      <c r="S448" s="83"/>
      <c r="T448" s="83"/>
      <c r="U448" s="83"/>
      <c r="V448" s="83"/>
      <c r="W448" s="445"/>
      <c r="X448" s="445"/>
      <c r="Y448" s="445"/>
      <c r="Z448" s="445"/>
      <c r="AA448" s="445"/>
      <c r="AB448" s="445"/>
      <c r="AC448" s="198"/>
      <c r="AD448" s="445"/>
      <c r="AE448" s="445"/>
      <c r="AF448" s="445"/>
      <c r="AG448" s="445"/>
      <c r="AH448" s="445"/>
      <c r="AI448" s="445"/>
    </row>
    <row r="449" spans="3:20" ht="15">
      <c r="C449" s="75"/>
      <c r="D449" s="62"/>
      <c r="E449" s="62"/>
      <c r="F449" s="62"/>
      <c r="G449" s="62"/>
      <c r="H449" s="62"/>
      <c r="I449" s="62"/>
      <c r="J449" s="62"/>
      <c r="K449" s="62"/>
      <c r="L449" s="62"/>
      <c r="M449" s="62"/>
      <c r="N449" s="62"/>
      <c r="O449" s="62"/>
      <c r="P449" s="62"/>
      <c r="Q449" s="62"/>
      <c r="R449" s="62"/>
      <c r="S449" s="62"/>
      <c r="T449" s="79"/>
    </row>
    <row r="450" spans="1:94" ht="19.5" customHeight="1">
      <c r="A450" s="59" t="s">
        <v>958</v>
      </c>
      <c r="B450" s="59" t="s">
        <v>15</v>
      </c>
      <c r="W450" s="470" t="str">
        <f>W438</f>
        <v>30/09/2013</v>
      </c>
      <c r="X450" s="470"/>
      <c r="Y450" s="470"/>
      <c r="Z450" s="470"/>
      <c r="AA450" s="470"/>
      <c r="AB450" s="470"/>
      <c r="AD450" s="470" t="str">
        <f>AD438</f>
        <v>01/01/2013</v>
      </c>
      <c r="AE450" s="470"/>
      <c r="AF450" s="470"/>
      <c r="AG450" s="470"/>
      <c r="AH450" s="470"/>
      <c r="AI450" s="470"/>
      <c r="AJ450" s="66"/>
      <c r="AK450" s="69"/>
      <c r="AM450" s="59"/>
      <c r="BU450" s="151"/>
      <c r="BW450" s="70"/>
      <c r="BX450" s="71"/>
      <c r="BY450" s="69"/>
      <c r="BZ450" s="69"/>
      <c r="CA450" s="69"/>
      <c r="CB450" s="69"/>
      <c r="CC450" s="69"/>
      <c r="CD450" s="69"/>
      <c r="CE450" s="69"/>
      <c r="CF450" s="69"/>
      <c r="CG450" s="69"/>
      <c r="CH450" s="69"/>
      <c r="CI450" s="69"/>
      <c r="CJ450" s="69"/>
      <c r="CK450" s="69"/>
      <c r="CL450" s="69"/>
      <c r="CM450" s="69"/>
      <c r="CN450" s="69"/>
      <c r="CO450" s="69"/>
      <c r="CP450" s="69"/>
    </row>
    <row r="451" spans="23:94" ht="19.5" customHeight="1">
      <c r="W451" s="447" t="s">
        <v>354</v>
      </c>
      <c r="X451" s="447"/>
      <c r="Y451" s="447"/>
      <c r="Z451" s="447"/>
      <c r="AA451" s="447"/>
      <c r="AB451" s="447"/>
      <c r="AD451" s="447" t="s">
        <v>354</v>
      </c>
      <c r="AE451" s="447"/>
      <c r="AF451" s="447"/>
      <c r="AG451" s="447"/>
      <c r="AH451" s="447"/>
      <c r="AI451" s="447"/>
      <c r="AJ451" s="66"/>
      <c r="AK451" s="69"/>
      <c r="AM451" s="59"/>
      <c r="BU451" s="151"/>
      <c r="BW451" s="70"/>
      <c r="BX451" s="71"/>
      <c r="BY451" s="69"/>
      <c r="BZ451" s="69"/>
      <c r="CA451" s="69"/>
      <c r="CB451" s="69"/>
      <c r="CC451" s="69"/>
      <c r="CD451" s="69"/>
      <c r="CE451" s="69"/>
      <c r="CF451" s="69"/>
      <c r="CG451" s="69"/>
      <c r="CH451" s="69"/>
      <c r="CI451" s="69"/>
      <c r="CJ451" s="69"/>
      <c r="CK451" s="69"/>
      <c r="CL451" s="69"/>
      <c r="CM451" s="69"/>
      <c r="CN451" s="69"/>
      <c r="CO451" s="69"/>
      <c r="CP451" s="69"/>
    </row>
    <row r="452" spans="2:94" ht="19.5" customHeight="1">
      <c r="B452" s="86" t="s">
        <v>540</v>
      </c>
      <c r="W452" s="468">
        <f>T414</f>
        <v>64692778461</v>
      </c>
      <c r="X452" s="468"/>
      <c r="Y452" s="468"/>
      <c r="Z452" s="468"/>
      <c r="AA452" s="468"/>
      <c r="AB452" s="468"/>
      <c r="AC452" s="407"/>
      <c r="AD452" s="468">
        <f>T406</f>
        <v>64692778461</v>
      </c>
      <c r="AE452" s="468"/>
      <c r="AF452" s="468"/>
      <c r="AG452" s="468"/>
      <c r="AH452" s="468"/>
      <c r="AI452" s="468"/>
      <c r="AJ452" s="78"/>
      <c r="AK452" s="69"/>
      <c r="AM452" s="59"/>
      <c r="BU452" s="151"/>
      <c r="BW452" s="70"/>
      <c r="BX452" s="71"/>
      <c r="BY452" s="69"/>
      <c r="BZ452" s="69"/>
      <c r="CA452" s="69"/>
      <c r="CB452" s="69"/>
      <c r="CC452" s="69"/>
      <c r="CD452" s="69"/>
      <c r="CE452" s="69"/>
      <c r="CF452" s="69"/>
      <c r="CG452" s="69"/>
      <c r="CH452" s="69"/>
      <c r="CI452" s="69"/>
      <c r="CJ452" s="69"/>
      <c r="CK452" s="69"/>
      <c r="CL452" s="69"/>
      <c r="CM452" s="69"/>
      <c r="CN452" s="69"/>
      <c r="CO452" s="69"/>
      <c r="CP452" s="69"/>
    </row>
    <row r="453" spans="2:94" ht="19.5" customHeight="1">
      <c r="B453" s="86" t="s">
        <v>541</v>
      </c>
      <c r="W453" s="468">
        <f>X414</f>
        <v>14588284226</v>
      </c>
      <c r="X453" s="468"/>
      <c r="Y453" s="468"/>
      <c r="Z453" s="468"/>
      <c r="AA453" s="468"/>
      <c r="AB453" s="468"/>
      <c r="AC453" s="407"/>
      <c r="AD453" s="468">
        <f>X406</f>
        <v>14386401676</v>
      </c>
      <c r="AE453" s="468"/>
      <c r="AF453" s="468"/>
      <c r="AG453" s="468"/>
      <c r="AH453" s="468"/>
      <c r="AI453" s="468"/>
      <c r="AJ453" s="78"/>
      <c r="AK453" s="69"/>
      <c r="AM453" s="59"/>
      <c r="BU453" s="151"/>
      <c r="BW453" s="70"/>
      <c r="BX453" s="71"/>
      <c r="BY453" s="69"/>
      <c r="BZ453" s="69"/>
      <c r="CA453" s="69"/>
      <c r="CB453" s="69"/>
      <c r="CC453" s="69"/>
      <c r="CD453" s="69"/>
      <c r="CE453" s="69"/>
      <c r="CF453" s="69"/>
      <c r="CG453" s="69"/>
      <c r="CH453" s="69"/>
      <c r="CI453" s="69"/>
      <c r="CJ453" s="69"/>
      <c r="CK453" s="69"/>
      <c r="CL453" s="69"/>
      <c r="CM453" s="69"/>
      <c r="CN453" s="69"/>
      <c r="CO453" s="69"/>
      <c r="CP453" s="69"/>
    </row>
    <row r="454" spans="2:94" ht="19.5" customHeight="1">
      <c r="B454" s="86" t="s">
        <v>542</v>
      </c>
      <c r="W454" s="468">
        <f>AG414</f>
        <v>11811512409</v>
      </c>
      <c r="X454" s="468"/>
      <c r="Y454" s="468"/>
      <c r="Z454" s="468"/>
      <c r="AA454" s="468"/>
      <c r="AB454" s="468"/>
      <c r="AC454" s="407"/>
      <c r="AD454" s="468">
        <f>AG406</f>
        <v>11811512409</v>
      </c>
      <c r="AE454" s="468"/>
      <c r="AF454" s="468"/>
      <c r="AG454" s="468"/>
      <c r="AH454" s="468"/>
      <c r="AI454" s="468"/>
      <c r="AJ454" s="78"/>
      <c r="AK454" s="69"/>
      <c r="AM454" s="59"/>
      <c r="BU454" s="151"/>
      <c r="BW454" s="70"/>
      <c r="BX454" s="71"/>
      <c r="BY454" s="69"/>
      <c r="BZ454" s="69"/>
      <c r="CA454" s="69"/>
      <c r="CB454" s="69"/>
      <c r="CC454" s="69"/>
      <c r="CD454" s="69"/>
      <c r="CE454" s="69"/>
      <c r="CF454" s="69"/>
      <c r="CG454" s="69"/>
      <c r="CH454" s="69"/>
      <c r="CI454" s="69"/>
      <c r="CJ454" s="69"/>
      <c r="CK454" s="69"/>
      <c r="CL454" s="69"/>
      <c r="CM454" s="69"/>
      <c r="CN454" s="69"/>
      <c r="CO454" s="69"/>
      <c r="CP454" s="69"/>
    </row>
    <row r="455" spans="2:94" ht="19.5" customHeight="1" hidden="1" thickBot="1">
      <c r="B455" s="75" t="s">
        <v>543</v>
      </c>
      <c r="W455" s="445"/>
      <c r="X455" s="445"/>
      <c r="Y455" s="445"/>
      <c r="Z455" s="445"/>
      <c r="AA455" s="445"/>
      <c r="AB455" s="445"/>
      <c r="AE455" s="469"/>
      <c r="AF455" s="469"/>
      <c r="AG455" s="469"/>
      <c r="AH455" s="469"/>
      <c r="AI455" s="469"/>
      <c r="AJ455" s="469"/>
      <c r="AK455" s="69"/>
      <c r="AM455" s="59"/>
      <c r="BU455" s="151"/>
      <c r="BW455" s="70"/>
      <c r="BX455" s="71"/>
      <c r="BY455" s="69"/>
      <c r="BZ455" s="69"/>
      <c r="CA455" s="69"/>
      <c r="CB455" s="69"/>
      <c r="CC455" s="69"/>
      <c r="CD455" s="69"/>
      <c r="CE455" s="69"/>
      <c r="CF455" s="69"/>
      <c r="CG455" s="69"/>
      <c r="CH455" s="69"/>
      <c r="CI455" s="69"/>
      <c r="CJ455" s="69"/>
      <c r="CK455" s="69"/>
      <c r="CL455" s="69"/>
      <c r="CM455" s="69"/>
      <c r="CN455" s="69"/>
      <c r="CO455" s="69"/>
      <c r="CP455" s="69"/>
    </row>
    <row r="456" spans="2:94" ht="32.25" customHeight="1" hidden="1" thickTop="1">
      <c r="B456" s="721" t="s">
        <v>544</v>
      </c>
      <c r="C456" s="721"/>
      <c r="D456" s="721"/>
      <c r="E456" s="721"/>
      <c r="F456" s="721"/>
      <c r="G456" s="721"/>
      <c r="H456" s="721"/>
      <c r="I456" s="721"/>
      <c r="J456" s="721"/>
      <c r="K456" s="721"/>
      <c r="L456" s="721"/>
      <c r="M456" s="721"/>
      <c r="N456" s="721"/>
      <c r="O456" s="721"/>
      <c r="P456" s="721"/>
      <c r="Q456" s="721"/>
      <c r="R456" s="721"/>
      <c r="S456" s="721"/>
      <c r="T456" s="721"/>
      <c r="U456" s="721"/>
      <c r="V456" s="721"/>
      <c r="W456" s="721"/>
      <c r="X456" s="721"/>
      <c r="Y456" s="721"/>
      <c r="Z456" s="721"/>
      <c r="AA456" s="721"/>
      <c r="AB456" s="721"/>
      <c r="AC456" s="721"/>
      <c r="AD456" s="721"/>
      <c r="AE456" s="721"/>
      <c r="AF456" s="721"/>
      <c r="AG456" s="721"/>
      <c r="AH456" s="721"/>
      <c r="AI456" s="721"/>
      <c r="AJ456" s="721"/>
      <c r="AK456" s="69"/>
      <c r="AM456" s="59"/>
      <c r="BU456" s="151"/>
      <c r="BW456" s="70"/>
      <c r="BX456" s="71"/>
      <c r="BY456" s="69"/>
      <c r="BZ456" s="69"/>
      <c r="CA456" s="69"/>
      <c r="CB456" s="69"/>
      <c r="CC456" s="69"/>
      <c r="CD456" s="69"/>
      <c r="CE456" s="69"/>
      <c r="CF456" s="69"/>
      <c r="CG456" s="69"/>
      <c r="CH456" s="69"/>
      <c r="CI456" s="69"/>
      <c r="CJ456" s="69"/>
      <c r="CK456" s="69"/>
      <c r="CL456" s="69"/>
      <c r="CM456" s="69"/>
      <c r="CN456" s="69"/>
      <c r="CO456" s="69"/>
      <c r="CP456" s="69"/>
    </row>
    <row r="457" spans="2:94" ht="30" customHeight="1" hidden="1">
      <c r="B457" s="721" t="s">
        <v>545</v>
      </c>
      <c r="C457" s="721"/>
      <c r="D457" s="721"/>
      <c r="E457" s="721"/>
      <c r="F457" s="721"/>
      <c r="G457" s="721"/>
      <c r="H457" s="721"/>
      <c r="I457" s="721"/>
      <c r="J457" s="721"/>
      <c r="K457" s="721"/>
      <c r="L457" s="721"/>
      <c r="M457" s="721"/>
      <c r="N457" s="721"/>
      <c r="O457" s="721"/>
      <c r="P457" s="721"/>
      <c r="Q457" s="721"/>
      <c r="R457" s="721"/>
      <c r="S457" s="721"/>
      <c r="T457" s="721"/>
      <c r="U457" s="721"/>
      <c r="V457" s="721"/>
      <c r="W457" s="721"/>
      <c r="X457" s="721"/>
      <c r="Y457" s="721"/>
      <c r="Z457" s="721"/>
      <c r="AA457" s="721"/>
      <c r="AB457" s="721"/>
      <c r="AC457" s="721"/>
      <c r="AD457" s="721"/>
      <c r="AE457" s="721"/>
      <c r="AF457" s="721"/>
      <c r="AG457" s="721"/>
      <c r="AH457" s="721"/>
      <c r="AI457" s="721"/>
      <c r="AJ457" s="721"/>
      <c r="AK457" s="69"/>
      <c r="AM457" s="59"/>
      <c r="BU457" s="151"/>
      <c r="BW457" s="70"/>
      <c r="BX457" s="71"/>
      <c r="BY457" s="69"/>
      <c r="BZ457" s="69"/>
      <c r="CA457" s="69"/>
      <c r="CB457" s="69"/>
      <c r="CC457" s="69"/>
      <c r="CD457" s="69"/>
      <c r="CE457" s="69"/>
      <c r="CF457" s="69"/>
      <c r="CG457" s="69"/>
      <c r="CH457" s="69"/>
      <c r="CI457" s="69"/>
      <c r="CJ457" s="69"/>
      <c r="CK457" s="69"/>
      <c r="CL457" s="69"/>
      <c r="CM457" s="69"/>
      <c r="CN457" s="69"/>
      <c r="CO457" s="69"/>
      <c r="CP457" s="69"/>
    </row>
    <row r="458" spans="2:94" ht="30" customHeight="1" hidden="1">
      <c r="B458" s="721" t="s">
        <v>546</v>
      </c>
      <c r="C458" s="721"/>
      <c r="D458" s="721"/>
      <c r="E458" s="721"/>
      <c r="F458" s="721"/>
      <c r="G458" s="721"/>
      <c r="H458" s="721"/>
      <c r="I458" s="721"/>
      <c r="J458" s="721"/>
      <c r="K458" s="721"/>
      <c r="L458" s="721"/>
      <c r="M458" s="721"/>
      <c r="N458" s="721"/>
      <c r="O458" s="721"/>
      <c r="P458" s="721"/>
      <c r="Q458" s="721"/>
      <c r="R458" s="721"/>
      <c r="S458" s="721"/>
      <c r="T458" s="721"/>
      <c r="U458" s="721"/>
      <c r="V458" s="721"/>
      <c r="W458" s="721"/>
      <c r="X458" s="721"/>
      <c r="Y458" s="721"/>
      <c r="Z458" s="721"/>
      <c r="AA458" s="721"/>
      <c r="AB458" s="721"/>
      <c r="AC458" s="721"/>
      <c r="AD458" s="721"/>
      <c r="AE458" s="721"/>
      <c r="AF458" s="721"/>
      <c r="AG458" s="721"/>
      <c r="AH458" s="721"/>
      <c r="AI458" s="721"/>
      <c r="AJ458" s="721"/>
      <c r="AK458" s="69"/>
      <c r="AM458" s="59"/>
      <c r="BU458" s="151"/>
      <c r="BW458" s="70"/>
      <c r="BX458" s="71"/>
      <c r="BY458" s="69"/>
      <c r="BZ458" s="69"/>
      <c r="CA458" s="69"/>
      <c r="CB458" s="69"/>
      <c r="CC458" s="69"/>
      <c r="CD458" s="69"/>
      <c r="CE458" s="69"/>
      <c r="CF458" s="69"/>
      <c r="CG458" s="69"/>
      <c r="CH458" s="69"/>
      <c r="CI458" s="69"/>
      <c r="CJ458" s="69"/>
      <c r="CK458" s="69"/>
      <c r="CL458" s="69"/>
      <c r="CM458" s="69"/>
      <c r="CN458" s="69"/>
      <c r="CO458" s="69"/>
      <c r="CP458" s="69"/>
    </row>
    <row r="459" spans="2:94" ht="13.5" customHeight="1">
      <c r="B459" s="299"/>
      <c r="C459" s="299"/>
      <c r="D459" s="299"/>
      <c r="E459" s="299"/>
      <c r="F459" s="299"/>
      <c r="G459" s="299"/>
      <c r="H459" s="299"/>
      <c r="I459" s="299"/>
      <c r="J459" s="299"/>
      <c r="K459" s="299"/>
      <c r="L459" s="299"/>
      <c r="M459" s="299"/>
      <c r="N459" s="299"/>
      <c r="O459" s="299"/>
      <c r="P459" s="299"/>
      <c r="Q459" s="299"/>
      <c r="R459" s="299"/>
      <c r="S459" s="299"/>
      <c r="T459" s="299"/>
      <c r="U459" s="299"/>
      <c r="V459" s="299"/>
      <c r="W459" s="299"/>
      <c r="X459" s="299"/>
      <c r="Y459" s="299"/>
      <c r="Z459" s="299"/>
      <c r="AA459" s="299"/>
      <c r="AB459" s="299"/>
      <c r="AC459" s="299"/>
      <c r="AD459" s="299"/>
      <c r="AE459" s="299"/>
      <c r="AF459" s="299"/>
      <c r="AG459" s="299"/>
      <c r="AH459" s="299"/>
      <c r="AI459" s="299"/>
      <c r="AJ459" s="299"/>
      <c r="AK459" s="69"/>
      <c r="AM459" s="59"/>
      <c r="BU459" s="151"/>
      <c r="BW459" s="70"/>
      <c r="BX459" s="71"/>
      <c r="BY459" s="69"/>
      <c r="BZ459" s="69"/>
      <c r="CA459" s="69"/>
      <c r="CB459" s="69"/>
      <c r="CC459" s="69"/>
      <c r="CD459" s="69"/>
      <c r="CE459" s="69"/>
      <c r="CF459" s="69"/>
      <c r="CG459" s="69"/>
      <c r="CH459" s="69"/>
      <c r="CI459" s="69"/>
      <c r="CJ459" s="69"/>
      <c r="CK459" s="69"/>
      <c r="CL459" s="69"/>
      <c r="CM459" s="69"/>
      <c r="CN459" s="69"/>
      <c r="CO459" s="69"/>
      <c r="CP459" s="69"/>
    </row>
    <row r="460" spans="1:94" ht="19.5" customHeight="1" outlineLevel="1">
      <c r="A460" s="59" t="s">
        <v>16</v>
      </c>
      <c r="B460" s="59" t="s">
        <v>17</v>
      </c>
      <c r="F460" s="75"/>
      <c r="W460" s="66"/>
      <c r="X460" s="66"/>
      <c r="Y460" s="66"/>
      <c r="Z460" s="66"/>
      <c r="AA460" s="66"/>
      <c r="AB460" s="66"/>
      <c r="AC460" s="66"/>
      <c r="AD460" s="66"/>
      <c r="AE460" s="66"/>
      <c r="AF460" s="66"/>
      <c r="AG460" s="66"/>
      <c r="AH460" s="66"/>
      <c r="AI460" s="66"/>
      <c r="AJ460" s="66"/>
      <c r="AK460" s="69"/>
      <c r="AM460" s="59"/>
      <c r="BU460" s="64"/>
      <c r="BW460" s="70"/>
      <c r="BX460" s="71"/>
      <c r="BY460" s="69"/>
      <c r="BZ460" s="69"/>
      <c r="CA460" s="69"/>
      <c r="CB460" s="69"/>
      <c r="CC460" s="69"/>
      <c r="CD460" s="69"/>
      <c r="CE460" s="69"/>
      <c r="CF460" s="69"/>
      <c r="CG460" s="69"/>
      <c r="CH460" s="69"/>
      <c r="CI460" s="69"/>
      <c r="CJ460" s="69"/>
      <c r="CK460" s="69"/>
      <c r="CL460" s="69"/>
      <c r="CM460" s="69"/>
      <c r="CN460" s="69"/>
      <c r="CO460" s="69"/>
      <c r="CP460" s="69"/>
    </row>
    <row r="461" spans="6:94" ht="27" customHeight="1" outlineLevel="1">
      <c r="F461" s="75"/>
      <c r="W461" s="722" t="s">
        <v>970</v>
      </c>
      <c r="X461" s="722"/>
      <c r="Y461" s="722"/>
      <c r="Z461" s="722"/>
      <c r="AA461" s="722"/>
      <c r="AB461" s="722"/>
      <c r="AC461" s="201"/>
      <c r="AD461" s="722" t="s">
        <v>975</v>
      </c>
      <c r="AE461" s="722"/>
      <c r="AF461" s="722"/>
      <c r="AG461" s="722"/>
      <c r="AH461" s="722"/>
      <c r="AI461" s="722"/>
      <c r="AJ461" s="344"/>
      <c r="AK461" s="69"/>
      <c r="AM461" s="59"/>
      <c r="BU461" s="64"/>
      <c r="BW461" s="70"/>
      <c r="BX461" s="71"/>
      <c r="BY461" s="69"/>
      <c r="BZ461" s="69"/>
      <c r="CA461" s="69"/>
      <c r="CB461" s="69"/>
      <c r="CC461" s="69"/>
      <c r="CD461" s="69"/>
      <c r="CE461" s="69"/>
      <c r="CF461" s="69"/>
      <c r="CG461" s="69"/>
      <c r="CH461" s="69"/>
      <c r="CI461" s="69"/>
      <c r="CJ461" s="69"/>
      <c r="CK461" s="69"/>
      <c r="CL461" s="69"/>
      <c r="CM461" s="69"/>
      <c r="CN461" s="69"/>
      <c r="CO461" s="69"/>
      <c r="CP461" s="69"/>
    </row>
    <row r="462" spans="6:94" ht="19.5" customHeight="1" outlineLevel="1">
      <c r="F462" s="75"/>
      <c r="W462" s="447" t="s">
        <v>354</v>
      </c>
      <c r="X462" s="448"/>
      <c r="Y462" s="448"/>
      <c r="Z462" s="448"/>
      <c r="AA462" s="448"/>
      <c r="AB462" s="448"/>
      <c r="AC462" s="192"/>
      <c r="AD462" s="192"/>
      <c r="AE462" s="447" t="s">
        <v>354</v>
      </c>
      <c r="AF462" s="448"/>
      <c r="AG462" s="448"/>
      <c r="AH462" s="448"/>
      <c r="AI462" s="448"/>
      <c r="AJ462" s="448"/>
      <c r="AK462" s="69"/>
      <c r="AM462" s="59"/>
      <c r="BU462" s="64"/>
      <c r="BW462" s="70"/>
      <c r="BX462" s="71"/>
      <c r="BY462" s="69"/>
      <c r="BZ462" s="69"/>
      <c r="CA462" s="69"/>
      <c r="CB462" s="69"/>
      <c r="CC462" s="69"/>
      <c r="CD462" s="69"/>
      <c r="CE462" s="69"/>
      <c r="CF462" s="69"/>
      <c r="CG462" s="69"/>
      <c r="CH462" s="69"/>
      <c r="CI462" s="69"/>
      <c r="CJ462" s="69"/>
      <c r="CK462" s="69"/>
      <c r="CL462" s="69"/>
      <c r="CM462" s="69"/>
      <c r="CN462" s="69"/>
      <c r="CO462" s="69"/>
      <c r="CP462" s="69"/>
    </row>
    <row r="463" spans="3:94" ht="19.5" customHeight="1" outlineLevel="1">
      <c r="C463" s="576" t="s">
        <v>18</v>
      </c>
      <c r="D463" s="614"/>
      <c r="E463" s="614"/>
      <c r="F463" s="614"/>
      <c r="G463" s="614"/>
      <c r="H463" s="614"/>
      <c r="I463" s="614"/>
      <c r="J463" s="614"/>
      <c r="K463" s="614"/>
      <c r="L463" s="614"/>
      <c r="M463" s="614"/>
      <c r="N463" s="614"/>
      <c r="O463" s="614"/>
      <c r="P463" s="614"/>
      <c r="Q463" s="614"/>
      <c r="R463" s="614"/>
      <c r="S463" s="614"/>
      <c r="T463" s="614"/>
      <c r="U463" s="614"/>
      <c r="V463" s="614"/>
      <c r="W463" s="464">
        <v>33835481510</v>
      </c>
      <c r="X463" s="465"/>
      <c r="Y463" s="465"/>
      <c r="Z463" s="465"/>
      <c r="AA463" s="465"/>
      <c r="AB463" s="465"/>
      <c r="AC463" s="80"/>
      <c r="AD463" s="202"/>
      <c r="AE463" s="467">
        <v>-72154278462</v>
      </c>
      <c r="AF463" s="467"/>
      <c r="AG463" s="467"/>
      <c r="AH463" s="467"/>
      <c r="AI463" s="467"/>
      <c r="AJ463" s="345"/>
      <c r="AK463" s="69"/>
      <c r="AM463" s="59"/>
      <c r="BU463" s="64"/>
      <c r="BW463" s="70"/>
      <c r="BX463" s="71"/>
      <c r="BY463" s="69"/>
      <c r="BZ463" s="69"/>
      <c r="CA463" s="69"/>
      <c r="CB463" s="69"/>
      <c r="CC463" s="69"/>
      <c r="CD463" s="69"/>
      <c r="CE463" s="69"/>
      <c r="CF463" s="69"/>
      <c r="CG463" s="69"/>
      <c r="CH463" s="69"/>
      <c r="CI463" s="69"/>
      <c r="CJ463" s="69"/>
      <c r="CK463" s="69"/>
      <c r="CL463" s="69"/>
      <c r="CM463" s="69"/>
      <c r="CN463" s="69"/>
      <c r="CO463" s="69"/>
      <c r="CP463" s="69"/>
    </row>
    <row r="464" spans="3:94" ht="51" customHeight="1" hidden="1" outlineLevel="1">
      <c r="C464" s="576" t="s">
        <v>547</v>
      </c>
      <c r="D464" s="576"/>
      <c r="E464" s="576"/>
      <c r="F464" s="576"/>
      <c r="G464" s="576"/>
      <c r="H464" s="576"/>
      <c r="I464" s="576"/>
      <c r="J464" s="576"/>
      <c r="K464" s="576"/>
      <c r="L464" s="576"/>
      <c r="M464" s="576"/>
      <c r="N464" s="576"/>
      <c r="O464" s="576"/>
      <c r="P464" s="576"/>
      <c r="Q464" s="576"/>
      <c r="R464" s="576"/>
      <c r="S464" s="576"/>
      <c r="T464" s="576"/>
      <c r="U464" s="576"/>
      <c r="V464" s="576"/>
      <c r="W464" s="466"/>
      <c r="X464" s="460"/>
      <c r="Y464" s="460"/>
      <c r="Z464" s="460"/>
      <c r="AA464" s="460"/>
      <c r="AB464" s="460"/>
      <c r="AC464" s="192"/>
      <c r="AD464" s="202"/>
      <c r="AE464" s="187"/>
      <c r="AF464" s="187"/>
      <c r="AG464" s="187"/>
      <c r="AH464" s="187"/>
      <c r="AI464" s="187"/>
      <c r="AJ464" s="66"/>
      <c r="AK464" s="69"/>
      <c r="AM464" s="59"/>
      <c r="BU464" s="64"/>
      <c r="BW464" s="70"/>
      <c r="BX464" s="71"/>
      <c r="BY464" s="69"/>
      <c r="BZ464" s="69"/>
      <c r="CA464" s="69"/>
      <c r="CB464" s="69"/>
      <c r="CC464" s="69"/>
      <c r="CD464" s="69"/>
      <c r="CE464" s="69"/>
      <c r="CF464" s="69"/>
      <c r="CG464" s="69"/>
      <c r="CH464" s="69"/>
      <c r="CI464" s="69"/>
      <c r="CJ464" s="69"/>
      <c r="CK464" s="69"/>
      <c r="CL464" s="69"/>
      <c r="CM464" s="69"/>
      <c r="CN464" s="69"/>
      <c r="CO464" s="69"/>
      <c r="CP464" s="69"/>
    </row>
    <row r="465" spans="3:94" ht="19.5" customHeight="1" hidden="1" outlineLevel="1" thickBot="1">
      <c r="C465" s="66" t="s">
        <v>548</v>
      </c>
      <c r="F465" s="75"/>
      <c r="W465" s="466"/>
      <c r="X465" s="460"/>
      <c r="Y465" s="460"/>
      <c r="Z465" s="460"/>
      <c r="AA465" s="460"/>
      <c r="AB465" s="460"/>
      <c r="AC465" s="192"/>
      <c r="AD465" s="202"/>
      <c r="AE465" s="461"/>
      <c r="AF465" s="461"/>
      <c r="AG465" s="461"/>
      <c r="AH465" s="461"/>
      <c r="AI465" s="461"/>
      <c r="AJ465" s="461"/>
      <c r="AK465" s="69"/>
      <c r="AM465" s="59"/>
      <c r="BU465" s="64"/>
      <c r="BW465" s="70"/>
      <c r="BX465" s="71"/>
      <c r="BY465" s="69"/>
      <c r="BZ465" s="69"/>
      <c r="CA465" s="69"/>
      <c r="CB465" s="69"/>
      <c r="CC465" s="69"/>
      <c r="CD465" s="69"/>
      <c r="CE465" s="69"/>
      <c r="CF465" s="69"/>
      <c r="CG465" s="69"/>
      <c r="CH465" s="69"/>
      <c r="CI465" s="69"/>
      <c r="CJ465" s="69"/>
      <c r="CK465" s="69"/>
      <c r="CL465" s="69"/>
      <c r="CM465" s="69"/>
      <c r="CN465" s="69"/>
      <c r="CO465" s="69"/>
      <c r="CP465" s="69"/>
    </row>
    <row r="466" spans="3:94" ht="19.5" customHeight="1" hidden="1" outlineLevel="1">
      <c r="C466" s="66" t="s">
        <v>549</v>
      </c>
      <c r="F466" s="75"/>
      <c r="W466" s="466"/>
      <c r="X466" s="460"/>
      <c r="Y466" s="460"/>
      <c r="Z466" s="460"/>
      <c r="AA466" s="460"/>
      <c r="AB466" s="460"/>
      <c r="AC466" s="192"/>
      <c r="AD466" s="202"/>
      <c r="AE466" s="461"/>
      <c r="AF466" s="461"/>
      <c r="AG466" s="461"/>
      <c r="AH466" s="461"/>
      <c r="AI466" s="461"/>
      <c r="AJ466" s="461"/>
      <c r="AK466" s="69"/>
      <c r="AM466" s="59"/>
      <c r="BU466" s="64"/>
      <c r="BW466" s="70"/>
      <c r="BX466" s="71"/>
      <c r="BY466" s="69"/>
      <c r="BZ466" s="69"/>
      <c r="CA466" s="69"/>
      <c r="CB466" s="69"/>
      <c r="CC466" s="69"/>
      <c r="CD466" s="69"/>
      <c r="CE466" s="69"/>
      <c r="CF466" s="69"/>
      <c r="CG466" s="69"/>
      <c r="CH466" s="69"/>
      <c r="CI466" s="69"/>
      <c r="CJ466" s="69"/>
      <c r="CK466" s="69"/>
      <c r="CL466" s="69"/>
      <c r="CM466" s="69"/>
      <c r="CN466" s="69"/>
      <c r="CO466" s="69"/>
      <c r="CP466" s="69"/>
    </row>
    <row r="467" spans="3:94" ht="36.75" customHeight="1" outlineLevel="1">
      <c r="C467" s="576" t="s">
        <v>19</v>
      </c>
      <c r="D467" s="576"/>
      <c r="E467" s="576"/>
      <c r="F467" s="576"/>
      <c r="G467" s="576"/>
      <c r="H467" s="576"/>
      <c r="I467" s="576"/>
      <c r="J467" s="576"/>
      <c r="K467" s="576"/>
      <c r="L467" s="576"/>
      <c r="M467" s="576"/>
      <c r="N467" s="576"/>
      <c r="O467" s="576"/>
      <c r="P467" s="576"/>
      <c r="Q467" s="576"/>
      <c r="R467" s="576"/>
      <c r="S467" s="576"/>
      <c r="T467" s="576"/>
      <c r="U467" s="576"/>
      <c r="V467" s="576"/>
      <c r="W467" s="466"/>
      <c r="X467" s="460"/>
      <c r="Y467" s="460"/>
      <c r="Z467" s="460"/>
      <c r="AA467" s="460"/>
      <c r="AB467" s="460"/>
      <c r="AC467" s="192"/>
      <c r="AD467" s="202"/>
      <c r="AE467" s="187"/>
      <c r="AF467" s="187"/>
      <c r="AG467" s="187"/>
      <c r="AH467" s="187"/>
      <c r="AI467" s="187"/>
      <c r="AJ467" s="66"/>
      <c r="AK467" s="69"/>
      <c r="AM467" s="59"/>
      <c r="BU467" s="64"/>
      <c r="BW467" s="70"/>
      <c r="BX467" s="71"/>
      <c r="BY467" s="69"/>
      <c r="BZ467" s="69"/>
      <c r="CA467" s="69"/>
      <c r="CB467" s="69"/>
      <c r="CC467" s="69"/>
      <c r="CD467" s="69"/>
      <c r="CE467" s="69"/>
      <c r="CF467" s="69"/>
      <c r="CG467" s="69"/>
      <c r="CH467" s="69"/>
      <c r="CI467" s="69"/>
      <c r="CJ467" s="69"/>
      <c r="CK467" s="69"/>
      <c r="CL467" s="69"/>
      <c r="CM467" s="69"/>
      <c r="CN467" s="69"/>
      <c r="CO467" s="69"/>
      <c r="CP467" s="69"/>
    </row>
    <row r="468" spans="3:94" ht="19.5" customHeight="1" outlineLevel="1">
      <c r="C468" s="66" t="s">
        <v>20</v>
      </c>
      <c r="F468" s="75"/>
      <c r="W468" s="459">
        <f>W445</f>
        <v>9000000</v>
      </c>
      <c r="X468" s="460"/>
      <c r="Y468" s="460"/>
      <c r="Z468" s="460"/>
      <c r="AA468" s="460"/>
      <c r="AB468" s="460"/>
      <c r="AC468" s="192"/>
      <c r="AD468" s="202"/>
      <c r="AE468" s="461">
        <f>AD445</f>
        <v>9000000</v>
      </c>
      <c r="AF468" s="461"/>
      <c r="AG468" s="461"/>
      <c r="AH468" s="461"/>
      <c r="AI468" s="461"/>
      <c r="AJ468" s="187"/>
      <c r="AK468" s="69"/>
      <c r="AM468" s="59"/>
      <c r="BU468" s="64"/>
      <c r="BW468" s="70"/>
      <c r="BX468" s="71"/>
      <c r="BY468" s="69"/>
      <c r="BZ468" s="69"/>
      <c r="CA468" s="69"/>
      <c r="CB468" s="69"/>
      <c r="CC468" s="69"/>
      <c r="CD468" s="69"/>
      <c r="CE468" s="69"/>
      <c r="CF468" s="69"/>
      <c r="CG468" s="69"/>
      <c r="CH468" s="69"/>
      <c r="CI468" s="69"/>
      <c r="CJ468" s="69"/>
      <c r="CK468" s="69"/>
      <c r="CL468" s="69"/>
      <c r="CM468" s="69"/>
      <c r="CN468" s="69"/>
      <c r="CO468" s="69"/>
      <c r="CP468" s="69"/>
    </row>
    <row r="469" spans="3:94" ht="19.5" customHeight="1" outlineLevel="1">
      <c r="C469" s="66" t="s">
        <v>21</v>
      </c>
      <c r="F469" s="75"/>
      <c r="W469" s="462">
        <f>W463/W468</f>
        <v>3759.4979455555554</v>
      </c>
      <c r="X469" s="463"/>
      <c r="Y469" s="463"/>
      <c r="Z469" s="463"/>
      <c r="AA469" s="463"/>
      <c r="AB469" s="463"/>
      <c r="AC469" s="192"/>
      <c r="AD469" s="202"/>
      <c r="AE469" s="452">
        <f>(AE463+AE465-AE466)/AE468</f>
        <v>-8017.142051333333</v>
      </c>
      <c r="AF469" s="452"/>
      <c r="AG469" s="452"/>
      <c r="AH469" s="452"/>
      <c r="AI469" s="452"/>
      <c r="AJ469" s="346"/>
      <c r="AK469" s="69"/>
      <c r="AM469" s="59"/>
      <c r="BU469" s="64"/>
      <c r="BW469" s="70"/>
      <c r="BX469" s="71"/>
      <c r="BY469" s="69"/>
      <c r="BZ469" s="69"/>
      <c r="CA469" s="69"/>
      <c r="CB469" s="69"/>
      <c r="CC469" s="69"/>
      <c r="CD469" s="69"/>
      <c r="CE469" s="69"/>
      <c r="CF469" s="69"/>
      <c r="CG469" s="69"/>
      <c r="CH469" s="69"/>
      <c r="CI469" s="69"/>
      <c r="CJ469" s="69"/>
      <c r="CK469" s="69"/>
      <c r="CL469" s="69"/>
      <c r="CM469" s="69"/>
      <c r="CN469" s="69"/>
      <c r="CO469" s="69"/>
      <c r="CP469" s="69"/>
    </row>
    <row r="470" spans="2:94" ht="9" customHeight="1" hidden="1" thickTop="1">
      <c r="B470" s="190"/>
      <c r="C470" s="190"/>
      <c r="D470" s="190"/>
      <c r="E470" s="190"/>
      <c r="F470" s="190"/>
      <c r="G470" s="190"/>
      <c r="H470" s="190"/>
      <c r="I470" s="190"/>
      <c r="J470" s="190"/>
      <c r="K470" s="190"/>
      <c r="L470" s="190"/>
      <c r="M470" s="190"/>
      <c r="N470" s="190"/>
      <c r="O470" s="190"/>
      <c r="P470" s="190"/>
      <c r="Q470" s="190"/>
      <c r="R470" s="190"/>
      <c r="S470" s="190"/>
      <c r="T470" s="190"/>
      <c r="U470" s="190"/>
      <c r="V470" s="190"/>
      <c r="W470" s="203"/>
      <c r="X470" s="203"/>
      <c r="Y470" s="203"/>
      <c r="Z470" s="203"/>
      <c r="AA470" s="203"/>
      <c r="AB470" s="203"/>
      <c r="AC470" s="203"/>
      <c r="AD470" s="203"/>
      <c r="AE470" s="203"/>
      <c r="AF470" s="203"/>
      <c r="AG470" s="203"/>
      <c r="AH470" s="203"/>
      <c r="AI470" s="203"/>
      <c r="AJ470" s="190"/>
      <c r="AK470" s="69"/>
      <c r="AM470" s="59"/>
      <c r="BU470" s="151"/>
      <c r="BW470" s="70"/>
      <c r="BX470" s="71"/>
      <c r="BY470" s="69"/>
      <c r="BZ470" s="69"/>
      <c r="CA470" s="69"/>
      <c r="CB470" s="69"/>
      <c r="CC470" s="69"/>
      <c r="CD470" s="69"/>
      <c r="CE470" s="69"/>
      <c r="CF470" s="69"/>
      <c r="CG470" s="69"/>
      <c r="CH470" s="69"/>
      <c r="CI470" s="69"/>
      <c r="CJ470" s="69"/>
      <c r="CK470" s="69"/>
      <c r="CL470" s="69"/>
      <c r="CM470" s="69"/>
      <c r="CN470" s="69"/>
      <c r="CO470" s="69"/>
      <c r="CP470" s="69"/>
    </row>
    <row r="471" spans="1:35" ht="19.5" customHeight="1" hidden="1">
      <c r="A471" s="59" t="s">
        <v>550</v>
      </c>
      <c r="B471" s="59" t="s">
        <v>348</v>
      </c>
      <c r="C471" s="59" t="s">
        <v>551</v>
      </c>
      <c r="D471" s="62"/>
      <c r="E471" s="62"/>
      <c r="F471" s="62"/>
      <c r="G471" s="62"/>
      <c r="H471" s="62"/>
      <c r="I471" s="62"/>
      <c r="J471" s="62"/>
      <c r="K471" s="62"/>
      <c r="L471" s="62"/>
      <c r="M471" s="62"/>
      <c r="N471" s="62"/>
      <c r="O471" s="62"/>
      <c r="P471" s="62"/>
      <c r="Q471" s="62"/>
      <c r="R471" s="62"/>
      <c r="S471" s="62"/>
      <c r="T471" s="79"/>
      <c r="W471" s="82"/>
      <c r="X471" s="82"/>
      <c r="Y471" s="82"/>
      <c r="Z471" s="82"/>
      <c r="AA471" s="82"/>
      <c r="AB471" s="82"/>
      <c r="AD471" s="82"/>
      <c r="AE471" s="82"/>
      <c r="AF471" s="82"/>
      <c r="AG471" s="82"/>
      <c r="AH471" s="82"/>
      <c r="AI471" s="82"/>
    </row>
    <row r="472" spans="1:39" ht="19.5" customHeight="1">
      <c r="A472" s="62" t="s">
        <v>22</v>
      </c>
      <c r="C472" s="64" t="s">
        <v>552</v>
      </c>
      <c r="AK472" s="59">
        <v>24</v>
      </c>
      <c r="AL472" s="59" t="s">
        <v>348</v>
      </c>
      <c r="AM472" s="64" t="s">
        <v>553</v>
      </c>
    </row>
    <row r="473" spans="18:72" ht="27" customHeight="1">
      <c r="R473" s="80"/>
      <c r="S473" s="449"/>
      <c r="T473" s="449"/>
      <c r="U473" s="80"/>
      <c r="W473" s="456" t="str">
        <f>W461</f>
        <v>30/09/2013</v>
      </c>
      <c r="X473" s="456"/>
      <c r="Y473" s="456"/>
      <c r="Z473" s="456"/>
      <c r="AA473" s="456"/>
      <c r="AB473" s="456"/>
      <c r="AD473" s="456" t="s">
        <v>975</v>
      </c>
      <c r="AE473" s="456"/>
      <c r="AF473" s="456"/>
      <c r="AG473" s="456"/>
      <c r="AH473" s="456"/>
      <c r="AI473" s="456"/>
      <c r="BG473" s="723" t="s">
        <v>514</v>
      </c>
      <c r="BH473" s="723"/>
      <c r="BI473" s="723"/>
      <c r="BJ473" s="723"/>
      <c r="BK473" s="723"/>
      <c r="BL473" s="723"/>
      <c r="BN473" s="723" t="s">
        <v>515</v>
      </c>
      <c r="BO473" s="723"/>
      <c r="BP473" s="723"/>
      <c r="BQ473" s="723"/>
      <c r="BR473" s="723"/>
      <c r="BS473" s="723"/>
      <c r="BT473" s="204"/>
    </row>
    <row r="474" spans="18:72" ht="19.5" customHeight="1">
      <c r="R474" s="80"/>
      <c r="S474" s="65"/>
      <c r="T474" s="65"/>
      <c r="U474" s="80"/>
      <c r="W474" s="452" t="s">
        <v>354</v>
      </c>
      <c r="X474" s="453"/>
      <c r="Y474" s="453"/>
      <c r="Z474" s="453"/>
      <c r="AA474" s="453"/>
      <c r="AB474" s="453"/>
      <c r="AC474" s="94"/>
      <c r="AD474" s="452" t="s">
        <v>354</v>
      </c>
      <c r="AE474" s="453"/>
      <c r="AF474" s="453"/>
      <c r="AG474" s="453"/>
      <c r="AH474" s="453"/>
      <c r="AI474" s="453"/>
      <c r="BG474" s="204"/>
      <c r="BH474" s="204"/>
      <c r="BI474" s="204"/>
      <c r="BJ474" s="204"/>
      <c r="BK474" s="204"/>
      <c r="BL474" s="204"/>
      <c r="BN474" s="204"/>
      <c r="BO474" s="204"/>
      <c r="BP474" s="204"/>
      <c r="BQ474" s="204"/>
      <c r="BR474" s="204"/>
      <c r="BS474" s="204"/>
      <c r="BT474" s="204"/>
    </row>
    <row r="475" spans="3:72" ht="19.5" customHeight="1">
      <c r="C475" s="186" t="s">
        <v>23</v>
      </c>
      <c r="R475" s="80"/>
      <c r="S475" s="65"/>
      <c r="T475" s="65"/>
      <c r="U475" s="80"/>
      <c r="W475" s="457">
        <v>937132440822</v>
      </c>
      <c r="X475" s="457"/>
      <c r="Y475" s="457"/>
      <c r="Z475" s="457"/>
      <c r="AA475" s="457"/>
      <c r="AB475" s="457"/>
      <c r="AD475" s="457">
        <v>874795448405</v>
      </c>
      <c r="AE475" s="457"/>
      <c r="AF475" s="457"/>
      <c r="AG475" s="457"/>
      <c r="AH475" s="457"/>
      <c r="AI475" s="457"/>
      <c r="AM475" s="64"/>
      <c r="BG475" s="81"/>
      <c r="BH475" s="81"/>
      <c r="BI475" s="81"/>
      <c r="BJ475" s="81"/>
      <c r="BK475" s="81"/>
      <c r="BL475" s="81"/>
      <c r="BM475" s="78"/>
      <c r="BN475" s="81"/>
      <c r="BO475" s="81"/>
      <c r="BP475" s="81"/>
      <c r="BQ475" s="81"/>
      <c r="BR475" s="81"/>
      <c r="BS475" s="81"/>
      <c r="BT475" s="81"/>
    </row>
    <row r="476" spans="3:72" ht="19.5" customHeight="1">
      <c r="C476" s="186" t="s">
        <v>24</v>
      </c>
      <c r="R476" s="80"/>
      <c r="S476" s="65"/>
      <c r="T476" s="65"/>
      <c r="U476" s="80"/>
      <c r="W476" s="457">
        <f>658766917</f>
        <v>658766917</v>
      </c>
      <c r="X476" s="457"/>
      <c r="Y476" s="457"/>
      <c r="Z476" s="457"/>
      <c r="AA476" s="457"/>
      <c r="AB476" s="457"/>
      <c r="AD476" s="457">
        <f>6313845870-120163597</f>
        <v>6193682273</v>
      </c>
      <c r="AE476" s="457"/>
      <c r="AF476" s="457"/>
      <c r="AG476" s="457"/>
      <c r="AH476" s="457"/>
      <c r="AI476" s="457"/>
      <c r="AM476" s="64"/>
      <c r="BG476" s="81"/>
      <c r="BH476" s="81"/>
      <c r="BI476" s="81"/>
      <c r="BJ476" s="81"/>
      <c r="BK476" s="81"/>
      <c r="BL476" s="81"/>
      <c r="BM476" s="78"/>
      <c r="BN476" s="81"/>
      <c r="BO476" s="81"/>
      <c r="BP476" s="81"/>
      <c r="BQ476" s="81"/>
      <c r="BR476" s="81"/>
      <c r="BS476" s="81"/>
      <c r="BT476" s="81"/>
    </row>
    <row r="477" spans="3:73" ht="15">
      <c r="C477" s="186" t="s">
        <v>25</v>
      </c>
      <c r="R477" s="88"/>
      <c r="S477" s="88"/>
      <c r="T477" s="88"/>
      <c r="U477" s="88"/>
      <c r="W477" s="457"/>
      <c r="X477" s="457"/>
      <c r="Y477" s="457"/>
      <c r="Z477" s="457"/>
      <c r="AA477" s="457"/>
      <c r="AB477" s="457"/>
      <c r="AC477" s="94"/>
      <c r="AD477" s="457"/>
      <c r="AE477" s="457"/>
      <c r="AF477" s="457"/>
      <c r="AG477" s="457"/>
      <c r="AH477" s="457"/>
      <c r="AI477" s="457"/>
      <c r="BG477" s="77"/>
      <c r="BH477" s="77"/>
      <c r="BI477" s="77"/>
      <c r="BJ477" s="77"/>
      <c r="BK477" s="77"/>
      <c r="BL477" s="77"/>
      <c r="BM477" s="77"/>
      <c r="BN477" s="77"/>
      <c r="BO477" s="77"/>
      <c r="BP477" s="77"/>
      <c r="BQ477" s="77"/>
      <c r="BR477" s="77"/>
      <c r="BS477" s="77"/>
      <c r="BT477" s="77"/>
      <c r="BU477" s="357">
        <f>'[4]lien ket'!G200</f>
        <v>563296627755</v>
      </c>
    </row>
    <row r="478" spans="3:72" ht="15">
      <c r="C478" s="69"/>
      <c r="R478" s="88"/>
      <c r="S478" s="88"/>
      <c r="T478" s="88"/>
      <c r="U478" s="88"/>
      <c r="W478" s="457"/>
      <c r="X478" s="457"/>
      <c r="Y478" s="457"/>
      <c r="Z478" s="457"/>
      <c r="AA478" s="457"/>
      <c r="AB478" s="457"/>
      <c r="AC478" s="94"/>
      <c r="AD478" s="457"/>
      <c r="AE478" s="457"/>
      <c r="AF478" s="457"/>
      <c r="AG478" s="457"/>
      <c r="AH478" s="457"/>
      <c r="AI478" s="457"/>
      <c r="BG478" s="77"/>
      <c r="BH478" s="77"/>
      <c r="BI478" s="77"/>
      <c r="BJ478" s="77"/>
      <c r="BK478" s="77"/>
      <c r="BL478" s="77"/>
      <c r="BM478" s="77"/>
      <c r="BN478" s="77"/>
      <c r="BO478" s="77"/>
      <c r="BP478" s="77"/>
      <c r="BQ478" s="77"/>
      <c r="BR478" s="77"/>
      <c r="BS478" s="77"/>
      <c r="BT478" s="77"/>
    </row>
    <row r="479" spans="3:74" ht="19.5" customHeight="1" thickBot="1">
      <c r="C479" s="454" t="s">
        <v>361</v>
      </c>
      <c r="D479" s="454"/>
      <c r="E479" s="454"/>
      <c r="F479" s="454"/>
      <c r="G479" s="454"/>
      <c r="H479" s="454"/>
      <c r="I479" s="454"/>
      <c r="J479" s="454"/>
      <c r="K479" s="454"/>
      <c r="L479" s="454"/>
      <c r="M479" s="454"/>
      <c r="N479" s="454"/>
      <c r="O479" s="454"/>
      <c r="P479" s="454"/>
      <c r="Q479" s="454"/>
      <c r="R479" s="454"/>
      <c r="S479" s="454"/>
      <c r="T479" s="79"/>
      <c r="W479" s="455">
        <f>SUBTOTAL(9,W475:AB478)</f>
        <v>937791207739</v>
      </c>
      <c r="X479" s="455"/>
      <c r="Y479" s="455"/>
      <c r="Z479" s="455"/>
      <c r="AA479" s="455"/>
      <c r="AB479" s="455"/>
      <c r="AD479" s="455">
        <f>SUBTOTAL(9,AD475:AI478)</f>
        <v>880989130678</v>
      </c>
      <c r="AE479" s="455"/>
      <c r="AF479" s="455"/>
      <c r="AG479" s="455"/>
      <c r="AH479" s="455"/>
      <c r="AI479" s="455"/>
      <c r="AM479" s="87"/>
      <c r="BG479" s="185"/>
      <c r="BH479" s="185"/>
      <c r="BI479" s="185"/>
      <c r="BJ479" s="185"/>
      <c r="BK479" s="185"/>
      <c r="BL479" s="185"/>
      <c r="BM479" s="77"/>
      <c r="BN479" s="185"/>
      <c r="BO479" s="185"/>
      <c r="BP479" s="185"/>
      <c r="BQ479" s="185"/>
      <c r="BR479" s="185"/>
      <c r="BS479" s="185"/>
      <c r="BT479" s="185"/>
      <c r="BU479" s="357">
        <f>'[4]lien ket'!F200</f>
        <v>600781093869</v>
      </c>
      <c r="BV479" s="358">
        <f>'[4]lien ket'!J200</f>
        <v>563296627755</v>
      </c>
    </row>
    <row r="480" spans="3:74" ht="15.75" thickTop="1">
      <c r="C480" s="69"/>
      <c r="D480" s="87"/>
      <c r="R480" s="88"/>
      <c r="S480" s="88"/>
      <c r="T480" s="88"/>
      <c r="U480" s="88"/>
      <c r="W480" s="184"/>
      <c r="X480" s="184"/>
      <c r="Y480" s="184"/>
      <c r="Z480" s="184"/>
      <c r="AA480" s="184"/>
      <c r="AB480" s="184"/>
      <c r="AC480" s="94"/>
      <c r="AD480" s="184"/>
      <c r="AE480" s="184"/>
      <c r="AF480" s="184"/>
      <c r="AG480" s="184"/>
      <c r="AH480" s="184"/>
      <c r="AI480" s="184"/>
      <c r="AM480" s="87"/>
      <c r="BG480" s="185"/>
      <c r="BH480" s="185"/>
      <c r="BI480" s="185"/>
      <c r="BJ480" s="185"/>
      <c r="BK480" s="185"/>
      <c r="BL480" s="185"/>
      <c r="BM480" s="77"/>
      <c r="BN480" s="185"/>
      <c r="BO480" s="185"/>
      <c r="BP480" s="185"/>
      <c r="BQ480" s="185"/>
      <c r="BR480" s="185"/>
      <c r="BS480" s="185"/>
      <c r="BT480" s="185"/>
      <c r="BU480" s="357">
        <f>BU479-W479</f>
        <v>-337010113870</v>
      </c>
      <c r="BV480" s="358">
        <f>BV479-AD479</f>
        <v>-317692502923</v>
      </c>
    </row>
    <row r="481" spans="1:72" ht="15" hidden="1">
      <c r="A481" s="62">
        <v>20</v>
      </c>
      <c r="B481" s="59" t="s">
        <v>348</v>
      </c>
      <c r="C481" s="143" t="s">
        <v>554</v>
      </c>
      <c r="D481" s="87"/>
      <c r="R481" s="88"/>
      <c r="S481" s="88"/>
      <c r="T481" s="88"/>
      <c r="U481" s="88"/>
      <c r="W481" s="184"/>
      <c r="X481" s="184"/>
      <c r="Y481" s="184"/>
      <c r="Z481" s="184"/>
      <c r="AA481" s="184"/>
      <c r="AB481" s="184"/>
      <c r="AC481" s="94"/>
      <c r="AD481" s="184"/>
      <c r="AE481" s="184"/>
      <c r="AF481" s="184"/>
      <c r="AG481" s="184"/>
      <c r="AH481" s="184"/>
      <c r="AI481" s="184"/>
      <c r="AM481" s="87"/>
      <c r="BG481" s="185"/>
      <c r="BH481" s="185"/>
      <c r="BI481" s="185"/>
      <c r="BJ481" s="185"/>
      <c r="BK481" s="185"/>
      <c r="BL481" s="185"/>
      <c r="BM481" s="77"/>
      <c r="BN481" s="185"/>
      <c r="BO481" s="185"/>
      <c r="BP481" s="185"/>
      <c r="BQ481" s="185"/>
      <c r="BR481" s="185"/>
      <c r="BS481" s="185"/>
      <c r="BT481" s="185"/>
    </row>
    <row r="482" spans="3:72" ht="27" customHeight="1" hidden="1">
      <c r="C482" s="69"/>
      <c r="D482" s="87"/>
      <c r="R482" s="88"/>
      <c r="S482" s="88"/>
      <c r="T482" s="88"/>
      <c r="U482" s="88"/>
      <c r="W482" s="456" t="str">
        <f>W473</f>
        <v>30/09/2013</v>
      </c>
      <c r="X482" s="456"/>
      <c r="Y482" s="456"/>
      <c r="Z482" s="456"/>
      <c r="AA482" s="456"/>
      <c r="AB482" s="456"/>
      <c r="AD482" s="456" t="str">
        <f>AD473</f>
        <v>30/09/2012</v>
      </c>
      <c r="AE482" s="456"/>
      <c r="AF482" s="456"/>
      <c r="AG482" s="456"/>
      <c r="AH482" s="456"/>
      <c r="AI482" s="456"/>
      <c r="AM482" s="87"/>
      <c r="BG482" s="185"/>
      <c r="BH482" s="185"/>
      <c r="BI482" s="185"/>
      <c r="BJ482" s="185"/>
      <c r="BK482" s="185"/>
      <c r="BL482" s="185"/>
      <c r="BM482" s="77"/>
      <c r="BN482" s="185"/>
      <c r="BO482" s="185"/>
      <c r="BP482" s="185"/>
      <c r="BQ482" s="185"/>
      <c r="BR482" s="185"/>
      <c r="BS482" s="185"/>
      <c r="BT482" s="185"/>
    </row>
    <row r="483" spans="3:72" ht="15" hidden="1">
      <c r="C483" s="69"/>
      <c r="D483" s="87"/>
      <c r="R483" s="88"/>
      <c r="S483" s="88"/>
      <c r="T483" s="88"/>
      <c r="U483" s="88"/>
      <c r="W483" s="447" t="s">
        <v>354</v>
      </c>
      <c r="X483" s="448"/>
      <c r="Y483" s="448"/>
      <c r="Z483" s="448"/>
      <c r="AA483" s="448"/>
      <c r="AB483" s="448"/>
      <c r="AC483" s="94"/>
      <c r="AD483" s="447" t="s">
        <v>354</v>
      </c>
      <c r="AE483" s="448"/>
      <c r="AF483" s="448"/>
      <c r="AG483" s="448"/>
      <c r="AH483" s="448"/>
      <c r="AI483" s="448"/>
      <c r="AM483" s="87"/>
      <c r="BG483" s="185"/>
      <c r="BH483" s="185"/>
      <c r="BI483" s="185"/>
      <c r="BJ483" s="185"/>
      <c r="BK483" s="185"/>
      <c r="BL483" s="185"/>
      <c r="BM483" s="77"/>
      <c r="BN483" s="185"/>
      <c r="BO483" s="185"/>
      <c r="BP483" s="185"/>
      <c r="BQ483" s="185"/>
      <c r="BR483" s="185"/>
      <c r="BS483" s="185"/>
      <c r="BT483" s="185"/>
    </row>
    <row r="484" spans="3:72" ht="19.5" customHeight="1" hidden="1">
      <c r="C484" s="66" t="s">
        <v>555</v>
      </c>
      <c r="R484" s="446"/>
      <c r="S484" s="446"/>
      <c r="T484" s="446"/>
      <c r="U484" s="446"/>
      <c r="W484" s="457"/>
      <c r="X484" s="457"/>
      <c r="Y484" s="457"/>
      <c r="Z484" s="457"/>
      <c r="AA484" s="457"/>
      <c r="AB484" s="457"/>
      <c r="AC484" s="91"/>
      <c r="AD484" s="450">
        <f>'[4]lien ket'!J199</f>
        <v>0</v>
      </c>
      <c r="AE484" s="450"/>
      <c r="AF484" s="450"/>
      <c r="AG484" s="450"/>
      <c r="AH484" s="450"/>
      <c r="AI484" s="450"/>
      <c r="AM484" s="87" t="s">
        <v>556</v>
      </c>
      <c r="BG484" s="724"/>
      <c r="BH484" s="724"/>
      <c r="BI484" s="724"/>
      <c r="BJ484" s="724"/>
      <c r="BK484" s="724"/>
      <c r="BL484" s="724"/>
      <c r="BM484" s="78"/>
      <c r="BN484" s="724"/>
      <c r="BO484" s="724"/>
      <c r="BP484" s="724"/>
      <c r="BQ484" s="724"/>
      <c r="BR484" s="724"/>
      <c r="BS484" s="724"/>
      <c r="BT484" s="185"/>
    </row>
    <row r="485" spans="3:72" ht="19.5" customHeight="1" hidden="1">
      <c r="C485" s="66" t="s">
        <v>557</v>
      </c>
      <c r="R485" s="88"/>
      <c r="S485" s="88"/>
      <c r="T485" s="88"/>
      <c r="U485" s="88"/>
      <c r="W485" s="457"/>
      <c r="X485" s="457"/>
      <c r="Y485" s="457"/>
      <c r="Z485" s="457"/>
      <c r="AA485" s="457"/>
      <c r="AB485" s="457"/>
      <c r="AC485" s="91"/>
      <c r="AD485" s="457"/>
      <c r="AE485" s="457"/>
      <c r="AF485" s="457"/>
      <c r="AG485" s="457"/>
      <c r="AH485" s="457"/>
      <c r="AI485" s="457"/>
      <c r="AM485" s="87"/>
      <c r="BG485" s="185"/>
      <c r="BH485" s="185"/>
      <c r="BI485" s="185"/>
      <c r="BJ485" s="185"/>
      <c r="BK485" s="185"/>
      <c r="BL485" s="185"/>
      <c r="BM485" s="78"/>
      <c r="BN485" s="185"/>
      <c r="BO485" s="185"/>
      <c r="BP485" s="185"/>
      <c r="BQ485" s="185"/>
      <c r="BR485" s="185"/>
      <c r="BS485" s="185"/>
      <c r="BT485" s="185"/>
    </row>
    <row r="486" spans="3:75" ht="19.5" customHeight="1" hidden="1">
      <c r="C486" s="66" t="s">
        <v>558</v>
      </c>
      <c r="R486" s="446"/>
      <c r="S486" s="446"/>
      <c r="T486" s="446"/>
      <c r="U486" s="446"/>
      <c r="W486" s="457">
        <f>'[4]lien ket'!F204</f>
        <v>0</v>
      </c>
      <c r="X486" s="457"/>
      <c r="Y486" s="457"/>
      <c r="Z486" s="457"/>
      <c r="AA486" s="457"/>
      <c r="AB486" s="457"/>
      <c r="AD486" s="458">
        <f>'[4]lien ket'!J204</f>
        <v>0</v>
      </c>
      <c r="AE486" s="458"/>
      <c r="AF486" s="458"/>
      <c r="AG486" s="458"/>
      <c r="AH486" s="458"/>
      <c r="AI486" s="458"/>
      <c r="AM486" s="87" t="s">
        <v>559</v>
      </c>
      <c r="BG486" s="724"/>
      <c r="BH486" s="724"/>
      <c r="BI486" s="724"/>
      <c r="BJ486" s="724"/>
      <c r="BK486" s="724"/>
      <c r="BL486" s="724"/>
      <c r="BM486" s="78"/>
      <c r="BN486" s="724"/>
      <c r="BO486" s="724"/>
      <c r="BP486" s="724"/>
      <c r="BQ486" s="724"/>
      <c r="BR486" s="724"/>
      <c r="BS486" s="724"/>
      <c r="BT486" s="185"/>
      <c r="BW486" s="205"/>
    </row>
    <row r="487" spans="3:74" ht="19.5" customHeight="1" hidden="1" thickBot="1">
      <c r="C487" s="454" t="s">
        <v>361</v>
      </c>
      <c r="D487" s="454"/>
      <c r="E487" s="454"/>
      <c r="F487" s="454"/>
      <c r="G487" s="454"/>
      <c r="H487" s="454"/>
      <c r="I487" s="454"/>
      <c r="J487" s="454"/>
      <c r="K487" s="454"/>
      <c r="L487" s="454"/>
      <c r="M487" s="454"/>
      <c r="N487" s="454"/>
      <c r="O487" s="454"/>
      <c r="P487" s="454"/>
      <c r="Q487" s="454"/>
      <c r="R487" s="454"/>
      <c r="S487" s="454"/>
      <c r="T487" s="79"/>
      <c r="W487" s="485">
        <f>SUBTOTAL(9,W484:AB486)</f>
        <v>0</v>
      </c>
      <c r="X487" s="485"/>
      <c r="Y487" s="485"/>
      <c r="Z487" s="485"/>
      <c r="AA487" s="485"/>
      <c r="AB487" s="485"/>
      <c r="AD487" s="485">
        <f>SUBTOTAL(9,AD484:AI486)</f>
        <v>0</v>
      </c>
      <c r="AE487" s="485"/>
      <c r="AF487" s="485"/>
      <c r="AG487" s="485"/>
      <c r="AH487" s="485"/>
      <c r="AI487" s="485"/>
      <c r="AM487" s="87"/>
      <c r="BG487" s="185"/>
      <c r="BH487" s="185"/>
      <c r="BI487" s="185"/>
      <c r="BJ487" s="185"/>
      <c r="BK487" s="185"/>
      <c r="BL487" s="185"/>
      <c r="BM487" s="78"/>
      <c r="BN487" s="185"/>
      <c r="BO487" s="185"/>
      <c r="BP487" s="185"/>
      <c r="BQ487" s="185"/>
      <c r="BR487" s="185"/>
      <c r="BS487" s="185"/>
      <c r="BT487" s="185"/>
      <c r="BU487" s="357">
        <f>'[4]lien ket'!F201</f>
        <v>0</v>
      </c>
      <c r="BV487" s="360">
        <f>'[4]lien ket'!J201</f>
        <v>0</v>
      </c>
    </row>
    <row r="488" spans="3:74" ht="19.5" customHeight="1" hidden="1" thickTop="1">
      <c r="C488" s="62"/>
      <c r="D488" s="62"/>
      <c r="E488" s="62"/>
      <c r="F488" s="62"/>
      <c r="G488" s="62"/>
      <c r="H488" s="62"/>
      <c r="I488" s="62"/>
      <c r="J488" s="62"/>
      <c r="K488" s="62"/>
      <c r="L488" s="62"/>
      <c r="M488" s="62"/>
      <c r="N488" s="62"/>
      <c r="O488" s="62"/>
      <c r="P488" s="62"/>
      <c r="Q488" s="62"/>
      <c r="R488" s="62"/>
      <c r="S488" s="62"/>
      <c r="T488" s="79"/>
      <c r="W488" s="82"/>
      <c r="X488" s="82"/>
      <c r="Y488" s="82"/>
      <c r="Z488" s="82"/>
      <c r="AA488" s="82"/>
      <c r="AB488" s="82"/>
      <c r="AD488" s="82"/>
      <c r="AE488" s="82"/>
      <c r="AF488" s="82"/>
      <c r="AG488" s="82"/>
      <c r="AH488" s="82"/>
      <c r="AI488" s="82"/>
      <c r="AM488" s="87"/>
      <c r="BG488" s="185"/>
      <c r="BH488" s="185"/>
      <c r="BI488" s="185"/>
      <c r="BJ488" s="185"/>
      <c r="BK488" s="185"/>
      <c r="BL488" s="185"/>
      <c r="BM488" s="78"/>
      <c r="BN488" s="185"/>
      <c r="BO488" s="185"/>
      <c r="BP488" s="185"/>
      <c r="BQ488" s="185"/>
      <c r="BR488" s="185"/>
      <c r="BS488" s="185"/>
      <c r="BT488" s="185"/>
      <c r="BV488" s="360"/>
    </row>
    <row r="489" spans="1:72" ht="15">
      <c r="A489" s="62">
        <v>21</v>
      </c>
      <c r="B489" s="59" t="s">
        <v>348</v>
      </c>
      <c r="C489" s="143" t="s">
        <v>560</v>
      </c>
      <c r="D489" s="87"/>
      <c r="R489" s="88"/>
      <c r="S489" s="88"/>
      <c r="T489" s="88"/>
      <c r="U489" s="88"/>
      <c r="W489" s="184"/>
      <c r="X489" s="184"/>
      <c r="Y489" s="184"/>
      <c r="Z489" s="184"/>
      <c r="AA489" s="184"/>
      <c r="AB489" s="184"/>
      <c r="AC489" s="94"/>
      <c r="AD489" s="184"/>
      <c r="AE489" s="184"/>
      <c r="AF489" s="184"/>
      <c r="AG489" s="184"/>
      <c r="AH489" s="184"/>
      <c r="AI489" s="184"/>
      <c r="AM489" s="87"/>
      <c r="BG489" s="185"/>
      <c r="BH489" s="185"/>
      <c r="BI489" s="185"/>
      <c r="BJ489" s="185"/>
      <c r="BK489" s="185"/>
      <c r="BL489" s="185"/>
      <c r="BM489" s="77"/>
      <c r="BN489" s="185"/>
      <c r="BO489" s="185"/>
      <c r="BP489" s="185"/>
      <c r="BQ489" s="185"/>
      <c r="BR489" s="185"/>
      <c r="BS489" s="185"/>
      <c r="BT489" s="185"/>
    </row>
    <row r="490" spans="3:72" ht="26.25" customHeight="1">
      <c r="C490" s="69"/>
      <c r="D490" s="87"/>
      <c r="R490" s="88"/>
      <c r="S490" s="88"/>
      <c r="T490" s="88"/>
      <c r="U490" s="88"/>
      <c r="W490" s="456" t="str">
        <f>W482</f>
        <v>30/09/2013</v>
      </c>
      <c r="X490" s="456"/>
      <c r="Y490" s="456"/>
      <c r="Z490" s="456"/>
      <c r="AA490" s="456"/>
      <c r="AB490" s="456"/>
      <c r="AD490" s="456" t="s">
        <v>975</v>
      </c>
      <c r="AE490" s="456"/>
      <c r="AF490" s="456"/>
      <c r="AG490" s="456"/>
      <c r="AH490" s="456"/>
      <c r="AI490" s="456"/>
      <c r="AM490" s="87"/>
      <c r="BG490" s="185"/>
      <c r="BH490" s="185"/>
      <c r="BI490" s="185"/>
      <c r="BJ490" s="185"/>
      <c r="BK490" s="185"/>
      <c r="BL490" s="185"/>
      <c r="BM490" s="77"/>
      <c r="BN490" s="185"/>
      <c r="BO490" s="185"/>
      <c r="BP490" s="185"/>
      <c r="BQ490" s="185"/>
      <c r="BR490" s="185"/>
      <c r="BS490" s="185"/>
      <c r="BT490" s="185"/>
    </row>
    <row r="491" spans="3:72" ht="15">
      <c r="C491" s="69"/>
      <c r="D491" s="87"/>
      <c r="R491" s="88"/>
      <c r="S491" s="88"/>
      <c r="T491" s="88"/>
      <c r="U491" s="88"/>
      <c r="W491" s="447" t="s">
        <v>354</v>
      </c>
      <c r="X491" s="448"/>
      <c r="Y491" s="448"/>
      <c r="Z491" s="448"/>
      <c r="AA491" s="448"/>
      <c r="AB491" s="448"/>
      <c r="AC491" s="94"/>
      <c r="AD491" s="447" t="s">
        <v>354</v>
      </c>
      <c r="AE491" s="448"/>
      <c r="AF491" s="448"/>
      <c r="AG491" s="448"/>
      <c r="AH491" s="448"/>
      <c r="AI491" s="448"/>
      <c r="AM491" s="87"/>
      <c r="BG491" s="185"/>
      <c r="BH491" s="185"/>
      <c r="BI491" s="185"/>
      <c r="BJ491" s="185"/>
      <c r="BK491" s="185"/>
      <c r="BL491" s="185"/>
      <c r="BM491" s="77"/>
      <c r="BN491" s="185"/>
      <c r="BO491" s="185"/>
      <c r="BP491" s="185"/>
      <c r="BQ491" s="185"/>
      <c r="BR491" s="185"/>
      <c r="BS491" s="185"/>
      <c r="BT491" s="185"/>
    </row>
    <row r="492" spans="3:72" ht="19.5" customHeight="1">
      <c r="C492" s="186" t="s">
        <v>23</v>
      </c>
      <c r="R492" s="446"/>
      <c r="S492" s="446"/>
      <c r="T492" s="446"/>
      <c r="U492" s="446"/>
      <c r="W492" s="457">
        <v>937132440822</v>
      </c>
      <c r="X492" s="457"/>
      <c r="Y492" s="457"/>
      <c r="Z492" s="457"/>
      <c r="AA492" s="457"/>
      <c r="AB492" s="457"/>
      <c r="AC492" s="91"/>
      <c r="AD492" s="450">
        <v>874555121211</v>
      </c>
      <c r="AE492" s="450"/>
      <c r="AF492" s="450"/>
      <c r="AG492" s="450"/>
      <c r="AH492" s="450"/>
      <c r="AI492" s="450"/>
      <c r="AM492" s="87" t="s">
        <v>556</v>
      </c>
      <c r="BG492" s="724"/>
      <c r="BH492" s="724"/>
      <c r="BI492" s="724"/>
      <c r="BJ492" s="724"/>
      <c r="BK492" s="724"/>
      <c r="BL492" s="724"/>
      <c r="BM492" s="78"/>
      <c r="BN492" s="724"/>
      <c r="BO492" s="724"/>
      <c r="BP492" s="724"/>
      <c r="BQ492" s="724"/>
      <c r="BR492" s="724"/>
      <c r="BS492" s="724"/>
      <c r="BT492" s="185"/>
    </row>
    <row r="493" spans="3:72" ht="19.5" customHeight="1">
      <c r="C493" s="186" t="s">
        <v>24</v>
      </c>
      <c r="R493" s="88"/>
      <c r="S493" s="88"/>
      <c r="T493" s="88"/>
      <c r="U493" s="88"/>
      <c r="W493" s="457">
        <f>658766917</f>
        <v>658766917</v>
      </c>
      <c r="X493" s="457"/>
      <c r="Y493" s="457"/>
      <c r="Z493" s="457"/>
      <c r="AA493" s="457"/>
      <c r="AB493" s="457"/>
      <c r="AC493" s="91"/>
      <c r="AD493" s="457">
        <v>6313845870</v>
      </c>
      <c r="AE493" s="457"/>
      <c r="AF493" s="457"/>
      <c r="AG493" s="457"/>
      <c r="AH493" s="457"/>
      <c r="AI493" s="457"/>
      <c r="AM493" s="87"/>
      <c r="BG493" s="185"/>
      <c r="BH493" s="185"/>
      <c r="BI493" s="185"/>
      <c r="BJ493" s="185"/>
      <c r="BK493" s="185"/>
      <c r="BL493" s="185"/>
      <c r="BM493" s="78"/>
      <c r="BN493" s="185"/>
      <c r="BO493" s="185"/>
      <c r="BP493" s="185"/>
      <c r="BQ493" s="185"/>
      <c r="BR493" s="185"/>
      <c r="BS493" s="185"/>
      <c r="BT493" s="185"/>
    </row>
    <row r="494" spans="3:75" ht="19.5" customHeight="1">
      <c r="C494" s="186" t="s">
        <v>25</v>
      </c>
      <c r="R494" s="446"/>
      <c r="S494" s="446"/>
      <c r="T494" s="446"/>
      <c r="U494" s="446"/>
      <c r="W494" s="457">
        <f>W477</f>
        <v>0</v>
      </c>
      <c r="X494" s="457"/>
      <c r="Y494" s="457"/>
      <c r="Z494" s="457"/>
      <c r="AA494" s="457"/>
      <c r="AB494" s="457"/>
      <c r="AD494" s="458">
        <v>120163597</v>
      </c>
      <c r="AE494" s="458"/>
      <c r="AF494" s="458"/>
      <c r="AG494" s="458"/>
      <c r="AH494" s="458"/>
      <c r="AI494" s="458"/>
      <c r="AM494" s="87" t="s">
        <v>559</v>
      </c>
      <c r="BG494" s="724"/>
      <c r="BH494" s="724"/>
      <c r="BI494" s="724"/>
      <c r="BJ494" s="724"/>
      <c r="BK494" s="724"/>
      <c r="BL494" s="724"/>
      <c r="BM494" s="78"/>
      <c r="BN494" s="724"/>
      <c r="BO494" s="724"/>
      <c r="BP494" s="724"/>
      <c r="BQ494" s="724"/>
      <c r="BR494" s="724"/>
      <c r="BS494" s="724"/>
      <c r="BT494" s="185"/>
      <c r="BU494" s="357">
        <f>'[4]lien ket'!G200</f>
        <v>563296627755</v>
      </c>
      <c r="BW494" s="205"/>
    </row>
    <row r="495" spans="3:74" ht="19.5" customHeight="1" thickBot="1">
      <c r="C495" s="454" t="s">
        <v>361</v>
      </c>
      <c r="D495" s="454"/>
      <c r="E495" s="454"/>
      <c r="F495" s="454"/>
      <c r="G495" s="454"/>
      <c r="H495" s="454"/>
      <c r="I495" s="454"/>
      <c r="J495" s="454"/>
      <c r="K495" s="454"/>
      <c r="L495" s="454"/>
      <c r="M495" s="454"/>
      <c r="N495" s="454"/>
      <c r="O495" s="454"/>
      <c r="P495" s="454"/>
      <c r="Q495" s="454"/>
      <c r="R495" s="454"/>
      <c r="S495" s="454"/>
      <c r="T495" s="79"/>
      <c r="W495" s="485">
        <f>SUBTOTAL(9,W492:AB494)</f>
        <v>937791207739</v>
      </c>
      <c r="X495" s="485"/>
      <c r="Y495" s="485"/>
      <c r="Z495" s="485"/>
      <c r="AA495" s="485"/>
      <c r="AB495" s="485"/>
      <c r="AD495" s="485">
        <f>SUBTOTAL(9,AD492:AI494)</f>
        <v>880989130678</v>
      </c>
      <c r="AE495" s="485"/>
      <c r="AF495" s="485"/>
      <c r="AG495" s="485"/>
      <c r="AH495" s="485"/>
      <c r="AI495" s="485"/>
      <c r="AM495" s="87"/>
      <c r="BG495" s="185"/>
      <c r="BH495" s="185"/>
      <c r="BI495" s="185"/>
      <c r="BJ495" s="185"/>
      <c r="BK495" s="185"/>
      <c r="BL495" s="185"/>
      <c r="BM495" s="78"/>
      <c r="BN495" s="185"/>
      <c r="BO495" s="185"/>
      <c r="BP495" s="185"/>
      <c r="BQ495" s="185"/>
      <c r="BR495" s="185"/>
      <c r="BS495" s="185"/>
      <c r="BT495" s="185"/>
      <c r="BU495" s="357">
        <f>'[4]lien ket'!F206</f>
        <v>600781093869</v>
      </c>
      <c r="BV495" s="360">
        <f>'[4]lien ket'!J206</f>
        <v>563296627755</v>
      </c>
    </row>
    <row r="496" spans="3:74" ht="15.75" thickTop="1">
      <c r="C496" s="87"/>
      <c r="R496" s="88"/>
      <c r="S496" s="88"/>
      <c r="T496" s="88"/>
      <c r="U496" s="88"/>
      <c r="W496" s="184"/>
      <c r="X496" s="184"/>
      <c r="Y496" s="184"/>
      <c r="Z496" s="184"/>
      <c r="AA496" s="184"/>
      <c r="AB496" s="184"/>
      <c r="AD496" s="184"/>
      <c r="AE496" s="184"/>
      <c r="AF496" s="184"/>
      <c r="AG496" s="184"/>
      <c r="AH496" s="184"/>
      <c r="AI496" s="184"/>
      <c r="AM496" s="87"/>
      <c r="BG496" s="185"/>
      <c r="BH496" s="185"/>
      <c r="BI496" s="185"/>
      <c r="BJ496" s="185"/>
      <c r="BK496" s="185"/>
      <c r="BL496" s="185"/>
      <c r="BM496" s="78"/>
      <c r="BN496" s="185"/>
      <c r="BO496" s="185"/>
      <c r="BP496" s="185"/>
      <c r="BQ496" s="185"/>
      <c r="BR496" s="185"/>
      <c r="BS496" s="185"/>
      <c r="BT496" s="185"/>
      <c r="BU496" s="357">
        <f>BU495-W495</f>
        <v>-337010113870</v>
      </c>
      <c r="BV496" s="360">
        <f>BV495-AD495</f>
        <v>-317692502923</v>
      </c>
    </row>
    <row r="497" spans="1:72" ht="27" customHeight="1">
      <c r="A497" s="62">
        <v>22</v>
      </c>
      <c r="C497" s="59" t="s">
        <v>561</v>
      </c>
      <c r="D497" s="62"/>
      <c r="E497" s="62"/>
      <c r="F497" s="62"/>
      <c r="G497" s="62"/>
      <c r="H497" s="62"/>
      <c r="I497" s="62"/>
      <c r="J497" s="62"/>
      <c r="K497" s="62"/>
      <c r="L497" s="62"/>
      <c r="M497" s="62"/>
      <c r="N497" s="62"/>
      <c r="O497" s="62"/>
      <c r="P497" s="62"/>
      <c r="Q497" s="62"/>
      <c r="R497" s="62"/>
      <c r="S497" s="62"/>
      <c r="T497" s="79"/>
      <c r="W497" s="456" t="str">
        <f>W490</f>
        <v>30/09/2013</v>
      </c>
      <c r="X497" s="456"/>
      <c r="Y497" s="456"/>
      <c r="Z497" s="456"/>
      <c r="AA497" s="456"/>
      <c r="AB497" s="456"/>
      <c r="AD497" s="456" t="s">
        <v>975</v>
      </c>
      <c r="AE497" s="456"/>
      <c r="AF497" s="456"/>
      <c r="AG497" s="456"/>
      <c r="AH497" s="456"/>
      <c r="AI497" s="456"/>
      <c r="AM497" s="87"/>
      <c r="BG497" s="90"/>
      <c r="BH497" s="90"/>
      <c r="BI497" s="90"/>
      <c r="BJ497" s="90"/>
      <c r="BK497" s="90"/>
      <c r="BL497" s="90"/>
      <c r="BM497" s="78"/>
      <c r="BN497" s="78"/>
      <c r="BO497" s="78"/>
      <c r="BP497" s="78"/>
      <c r="BQ497" s="78"/>
      <c r="BR497" s="78"/>
      <c r="BS497" s="78"/>
      <c r="BT497" s="78"/>
    </row>
    <row r="498" spans="18:72" ht="19.5" customHeight="1">
      <c r="R498" s="80"/>
      <c r="S498" s="446"/>
      <c r="T498" s="446"/>
      <c r="U498" s="80"/>
      <c r="W498" s="447" t="s">
        <v>354</v>
      </c>
      <c r="X498" s="448"/>
      <c r="Y498" s="448"/>
      <c r="Z498" s="448"/>
      <c r="AA498" s="448"/>
      <c r="AB498" s="448"/>
      <c r="AC498" s="94"/>
      <c r="AD498" s="447" t="s">
        <v>354</v>
      </c>
      <c r="AE498" s="448"/>
      <c r="AF498" s="448"/>
      <c r="AG498" s="448"/>
      <c r="AH498" s="448"/>
      <c r="AI498" s="448"/>
      <c r="AM498" s="87"/>
      <c r="BG498" s="90"/>
      <c r="BH498" s="90"/>
      <c r="BI498" s="90"/>
      <c r="BJ498" s="90"/>
      <c r="BK498" s="90"/>
      <c r="BL498" s="90"/>
      <c r="BM498" s="78"/>
      <c r="BN498" s="78"/>
      <c r="BO498" s="78"/>
      <c r="BP498" s="78"/>
      <c r="BQ498" s="78"/>
      <c r="BR498" s="78"/>
      <c r="BS498" s="78"/>
      <c r="BT498" s="78"/>
    </row>
    <row r="499" spans="3:72" ht="19.5" customHeight="1">
      <c r="C499" s="66" t="s">
        <v>26</v>
      </c>
      <c r="R499" s="446"/>
      <c r="S499" s="446"/>
      <c r="T499" s="446"/>
      <c r="U499" s="446"/>
      <c r="W499" s="457">
        <v>732056229276</v>
      </c>
      <c r="X499" s="457"/>
      <c r="Y499" s="457"/>
      <c r="Z499" s="457"/>
      <c r="AA499" s="457"/>
      <c r="AB499" s="457"/>
      <c r="AC499" s="94"/>
      <c r="AD499" s="457">
        <v>780744129351</v>
      </c>
      <c r="AE499" s="457"/>
      <c r="AF499" s="457"/>
      <c r="AG499" s="457"/>
      <c r="AH499" s="457"/>
      <c r="AI499" s="457"/>
      <c r="AM499" s="87"/>
      <c r="BG499" s="90"/>
      <c r="BH499" s="90"/>
      <c r="BI499" s="90"/>
      <c r="BJ499" s="90"/>
      <c r="BK499" s="90"/>
      <c r="BL499" s="90"/>
      <c r="BM499" s="78"/>
      <c r="BN499" s="78"/>
      <c r="BO499" s="78"/>
      <c r="BP499" s="78"/>
      <c r="BQ499" s="78"/>
      <c r="BR499" s="78"/>
      <c r="BS499" s="78"/>
      <c r="BT499" s="78"/>
    </row>
    <row r="500" spans="3:73" ht="19.5" customHeight="1">
      <c r="C500" s="66" t="s">
        <v>728</v>
      </c>
      <c r="R500" s="88"/>
      <c r="S500" s="88"/>
      <c r="T500" s="88"/>
      <c r="U500" s="88"/>
      <c r="W500" s="457">
        <v>658766917</v>
      </c>
      <c r="X500" s="457"/>
      <c r="Y500" s="457"/>
      <c r="Z500" s="457"/>
      <c r="AA500" s="457"/>
      <c r="AB500" s="457"/>
      <c r="AD500" s="445">
        <v>7955324121</v>
      </c>
      <c r="AE500" s="445"/>
      <c r="AF500" s="445"/>
      <c r="AG500" s="445"/>
      <c r="AH500" s="445"/>
      <c r="AI500" s="445"/>
      <c r="AM500" s="87"/>
      <c r="BG500" s="90"/>
      <c r="BH500" s="90"/>
      <c r="BI500" s="90"/>
      <c r="BJ500" s="90"/>
      <c r="BK500" s="90"/>
      <c r="BL500" s="90"/>
      <c r="BM500" s="78"/>
      <c r="BN500" s="78"/>
      <c r="BO500" s="78"/>
      <c r="BP500" s="78"/>
      <c r="BQ500" s="78"/>
      <c r="BR500" s="78"/>
      <c r="BS500" s="78"/>
      <c r="BT500" s="78"/>
      <c r="BU500" s="357">
        <f>'[4]lien ket'!G208</f>
        <v>538507823649</v>
      </c>
    </row>
    <row r="501" spans="3:72" ht="19.5" customHeight="1" hidden="1">
      <c r="C501" s="66" t="s">
        <v>27</v>
      </c>
      <c r="R501" s="88"/>
      <c r="S501" s="88"/>
      <c r="T501" s="88"/>
      <c r="U501" s="88"/>
      <c r="W501" s="445"/>
      <c r="X501" s="445"/>
      <c r="Y501" s="445"/>
      <c r="Z501" s="445"/>
      <c r="AA501" s="445"/>
      <c r="AB501" s="445"/>
      <c r="AD501" s="445"/>
      <c r="AE501" s="445"/>
      <c r="AF501" s="445"/>
      <c r="AG501" s="445"/>
      <c r="AH501" s="445"/>
      <c r="AI501" s="445"/>
      <c r="AM501" s="87"/>
      <c r="BG501" s="90"/>
      <c r="BH501" s="90"/>
      <c r="BI501" s="90"/>
      <c r="BJ501" s="90"/>
      <c r="BK501" s="90"/>
      <c r="BL501" s="90"/>
      <c r="BM501" s="78"/>
      <c r="BN501" s="78"/>
      <c r="BO501" s="78"/>
      <c r="BP501" s="78"/>
      <c r="BQ501" s="78"/>
      <c r="BR501" s="78"/>
      <c r="BS501" s="78"/>
      <c r="BT501" s="78"/>
    </row>
    <row r="502" spans="3:72" ht="19.5" customHeight="1" hidden="1">
      <c r="C502" s="66" t="s">
        <v>28</v>
      </c>
      <c r="R502" s="88"/>
      <c r="S502" s="88"/>
      <c r="T502" s="88"/>
      <c r="U502" s="88"/>
      <c r="W502" s="445"/>
      <c r="X502" s="445"/>
      <c r="Y502" s="445"/>
      <c r="Z502" s="445"/>
      <c r="AA502" s="445"/>
      <c r="AB502" s="445"/>
      <c r="AD502" s="445"/>
      <c r="AE502" s="445"/>
      <c r="AF502" s="445"/>
      <c r="AG502" s="445"/>
      <c r="AH502" s="445"/>
      <c r="AI502" s="445"/>
      <c r="AM502" s="87"/>
      <c r="BG502" s="90"/>
      <c r="BH502" s="90"/>
      <c r="BI502" s="90"/>
      <c r="BJ502" s="90"/>
      <c r="BK502" s="90"/>
      <c r="BL502" s="90"/>
      <c r="BM502" s="78"/>
      <c r="BN502" s="78"/>
      <c r="BO502" s="78"/>
      <c r="BP502" s="78"/>
      <c r="BQ502" s="78"/>
      <c r="BR502" s="78"/>
      <c r="BS502" s="78"/>
      <c r="BT502" s="78"/>
    </row>
    <row r="503" spans="3:72" ht="19.5" customHeight="1" hidden="1">
      <c r="C503" s="66" t="s">
        <v>29</v>
      </c>
      <c r="R503" s="88"/>
      <c r="S503" s="88"/>
      <c r="T503" s="88"/>
      <c r="U503" s="88"/>
      <c r="W503" s="445"/>
      <c r="X503" s="445"/>
      <c r="Y503" s="445"/>
      <c r="Z503" s="445"/>
      <c r="AA503" s="445"/>
      <c r="AB503" s="445"/>
      <c r="AD503" s="445"/>
      <c r="AE503" s="445"/>
      <c r="AF503" s="445"/>
      <c r="AG503" s="445"/>
      <c r="AH503" s="445"/>
      <c r="AI503" s="445"/>
      <c r="AM503" s="87"/>
      <c r="BG503" s="90"/>
      <c r="BH503" s="90"/>
      <c r="BI503" s="90"/>
      <c r="BJ503" s="90"/>
      <c r="BK503" s="90"/>
      <c r="BL503" s="90"/>
      <c r="BM503" s="78"/>
      <c r="BN503" s="78"/>
      <c r="BO503" s="78"/>
      <c r="BP503" s="78"/>
      <c r="BQ503" s="78"/>
      <c r="BR503" s="78"/>
      <c r="BS503" s="78"/>
      <c r="BT503" s="78"/>
    </row>
    <row r="504" spans="3:72" ht="19.5" customHeight="1" hidden="1">
      <c r="C504" s="66" t="s">
        <v>30</v>
      </c>
      <c r="R504" s="88"/>
      <c r="S504" s="88"/>
      <c r="T504" s="88"/>
      <c r="U504" s="88"/>
      <c r="W504" s="445"/>
      <c r="X504" s="445"/>
      <c r="Y504" s="445"/>
      <c r="Z504" s="445"/>
      <c r="AA504" s="445"/>
      <c r="AB504" s="445"/>
      <c r="AD504" s="445"/>
      <c r="AE504" s="445"/>
      <c r="AF504" s="445"/>
      <c r="AG504" s="445"/>
      <c r="AH504" s="445"/>
      <c r="AI504" s="445"/>
      <c r="AM504" s="87"/>
      <c r="BG504" s="90"/>
      <c r="BH504" s="90"/>
      <c r="BI504" s="90"/>
      <c r="BJ504" s="90"/>
      <c r="BK504" s="90"/>
      <c r="BL504" s="90"/>
      <c r="BM504" s="78"/>
      <c r="BN504" s="78"/>
      <c r="BO504" s="78"/>
      <c r="BP504" s="78"/>
      <c r="BQ504" s="78"/>
      <c r="BR504" s="78"/>
      <c r="BS504" s="78"/>
      <c r="BT504" s="78"/>
    </row>
    <row r="505" spans="3:72" ht="19.5" customHeight="1" hidden="1">
      <c r="C505" s="66" t="s">
        <v>31</v>
      </c>
      <c r="R505" s="88"/>
      <c r="S505" s="88"/>
      <c r="T505" s="88"/>
      <c r="U505" s="88"/>
      <c r="W505" s="445"/>
      <c r="X505" s="445"/>
      <c r="Y505" s="445"/>
      <c r="Z505" s="445"/>
      <c r="AA505" s="445"/>
      <c r="AB505" s="445"/>
      <c r="AD505" s="445"/>
      <c r="AE505" s="445"/>
      <c r="AF505" s="445"/>
      <c r="AG505" s="445"/>
      <c r="AH505" s="445"/>
      <c r="AI505" s="445"/>
      <c r="AM505" s="87"/>
      <c r="BG505" s="90"/>
      <c r="BH505" s="90"/>
      <c r="BI505" s="90"/>
      <c r="BJ505" s="90"/>
      <c r="BK505" s="90"/>
      <c r="BL505" s="90"/>
      <c r="BM505" s="78"/>
      <c r="BN505" s="78"/>
      <c r="BO505" s="78"/>
      <c r="BP505" s="78"/>
      <c r="BQ505" s="78"/>
      <c r="BR505" s="78"/>
      <c r="BS505" s="78"/>
      <c r="BT505" s="78"/>
    </row>
    <row r="506" spans="3:72" ht="19.5" customHeight="1" hidden="1">
      <c r="C506" s="66" t="s">
        <v>32</v>
      </c>
      <c r="R506" s="88"/>
      <c r="S506" s="88"/>
      <c r="T506" s="88"/>
      <c r="U506" s="88"/>
      <c r="W506" s="445"/>
      <c r="X506" s="445"/>
      <c r="Y506" s="445"/>
      <c r="Z506" s="445"/>
      <c r="AA506" s="445"/>
      <c r="AB506" s="445"/>
      <c r="AD506" s="445"/>
      <c r="AE506" s="445"/>
      <c r="AF506" s="445"/>
      <c r="AG506" s="445"/>
      <c r="AH506" s="445"/>
      <c r="AI506" s="445"/>
      <c r="AM506" s="87"/>
      <c r="BG506" s="90"/>
      <c r="BH506" s="90"/>
      <c r="BI506" s="90"/>
      <c r="BJ506" s="90"/>
      <c r="BK506" s="90"/>
      <c r="BL506" s="90"/>
      <c r="BM506" s="78"/>
      <c r="BN506" s="78"/>
      <c r="BO506" s="78"/>
      <c r="BP506" s="78"/>
      <c r="BQ506" s="78"/>
      <c r="BR506" s="78"/>
      <c r="BS506" s="78"/>
      <c r="BT506" s="78"/>
    </row>
    <row r="507" spans="3:74" ht="19.5" customHeight="1" thickBot="1">
      <c r="C507" s="454" t="s">
        <v>361</v>
      </c>
      <c r="D507" s="454"/>
      <c r="E507" s="454"/>
      <c r="F507" s="454"/>
      <c r="G507" s="454"/>
      <c r="H507" s="454"/>
      <c r="I507" s="454"/>
      <c r="J507" s="454"/>
      <c r="K507" s="454"/>
      <c r="L507" s="454"/>
      <c r="M507" s="454"/>
      <c r="N507" s="454"/>
      <c r="O507" s="454"/>
      <c r="P507" s="454"/>
      <c r="Q507" s="454"/>
      <c r="R507" s="454"/>
      <c r="S507" s="454"/>
      <c r="T507" s="79"/>
      <c r="W507" s="455">
        <f>SUBTOTAL(9,W499:AB506)</f>
        <v>732714996193</v>
      </c>
      <c r="X507" s="455"/>
      <c r="Y507" s="455"/>
      <c r="Z507" s="455"/>
      <c r="AA507" s="455"/>
      <c r="AB507" s="455"/>
      <c r="AD507" s="455">
        <f>SUBTOTAL(9,AD499:AI506)</f>
        <v>788699453472</v>
      </c>
      <c r="AE507" s="455"/>
      <c r="AF507" s="455"/>
      <c r="AG507" s="455"/>
      <c r="AH507" s="455"/>
      <c r="AI507" s="455"/>
      <c r="AM507" s="87"/>
      <c r="BG507" s="90"/>
      <c r="BH507" s="90"/>
      <c r="BI507" s="90"/>
      <c r="BJ507" s="90"/>
      <c r="BK507" s="90"/>
      <c r="BL507" s="90"/>
      <c r="BM507" s="78"/>
      <c r="BN507" s="78"/>
      <c r="BO507" s="78"/>
      <c r="BP507" s="78"/>
      <c r="BQ507" s="78"/>
      <c r="BR507" s="78"/>
      <c r="BS507" s="78"/>
      <c r="BT507" s="78"/>
      <c r="BU507" s="357">
        <f>'[4]lien ket'!F208</f>
        <v>475356472203</v>
      </c>
      <c r="BV507" s="358">
        <f>'[4]lien ket'!J208</f>
        <v>538507823649</v>
      </c>
    </row>
    <row r="508" spans="3:74" ht="10.5" customHeight="1" hidden="1" thickTop="1">
      <c r="C508" s="62"/>
      <c r="D508" s="62"/>
      <c r="E508" s="62"/>
      <c r="F508" s="62"/>
      <c r="G508" s="62"/>
      <c r="H508" s="62"/>
      <c r="I508" s="62"/>
      <c r="J508" s="62"/>
      <c r="K508" s="62"/>
      <c r="L508" s="62"/>
      <c r="M508" s="62"/>
      <c r="N508" s="62"/>
      <c r="O508" s="62"/>
      <c r="P508" s="62"/>
      <c r="Q508" s="62"/>
      <c r="R508" s="62"/>
      <c r="S508" s="62"/>
      <c r="T508" s="79"/>
      <c r="W508" s="82"/>
      <c r="X508" s="82"/>
      <c r="Y508" s="82"/>
      <c r="Z508" s="82"/>
      <c r="AA508" s="82"/>
      <c r="AB508" s="82"/>
      <c r="AD508" s="82"/>
      <c r="AE508" s="82"/>
      <c r="AF508" s="82"/>
      <c r="AG508" s="82"/>
      <c r="AH508" s="82"/>
      <c r="AI508" s="82"/>
      <c r="AM508" s="87"/>
      <c r="BG508" s="90"/>
      <c r="BH508" s="90"/>
      <c r="BI508" s="90"/>
      <c r="BJ508" s="90"/>
      <c r="BK508" s="90"/>
      <c r="BL508" s="90"/>
      <c r="BM508" s="78"/>
      <c r="BN508" s="78"/>
      <c r="BO508" s="78"/>
      <c r="BP508" s="78"/>
      <c r="BQ508" s="78"/>
      <c r="BR508" s="78"/>
      <c r="BS508" s="78"/>
      <c r="BT508" s="78"/>
      <c r="BU508" s="357">
        <f>BU507-W507</f>
        <v>-257358523990</v>
      </c>
      <c r="BV508" s="358">
        <f>BV507-AD507</f>
        <v>-250191629823</v>
      </c>
    </row>
    <row r="509" spans="1:72" ht="29.25" customHeight="1" thickTop="1">
      <c r="A509" s="62">
        <v>23</v>
      </c>
      <c r="C509" s="59" t="s">
        <v>562</v>
      </c>
      <c r="D509" s="62"/>
      <c r="E509" s="62"/>
      <c r="F509" s="62"/>
      <c r="G509" s="62"/>
      <c r="H509" s="62"/>
      <c r="I509" s="62"/>
      <c r="J509" s="62"/>
      <c r="K509" s="62"/>
      <c r="L509" s="62"/>
      <c r="M509" s="62"/>
      <c r="N509" s="62"/>
      <c r="O509" s="62"/>
      <c r="P509" s="62"/>
      <c r="Q509" s="62"/>
      <c r="R509" s="62"/>
      <c r="S509" s="62"/>
      <c r="T509" s="79"/>
      <c r="W509" s="456" t="str">
        <f>W497</f>
        <v>30/09/2013</v>
      </c>
      <c r="X509" s="456"/>
      <c r="Y509" s="456"/>
      <c r="Z509" s="456"/>
      <c r="AA509" s="456"/>
      <c r="AB509" s="456"/>
      <c r="AD509" s="456" t="s">
        <v>975</v>
      </c>
      <c r="AE509" s="456"/>
      <c r="AF509" s="456"/>
      <c r="AG509" s="456"/>
      <c r="AH509" s="456"/>
      <c r="AI509" s="456"/>
      <c r="AM509" s="87"/>
      <c r="BG509" s="90"/>
      <c r="BH509" s="90"/>
      <c r="BI509" s="90"/>
      <c r="BJ509" s="90"/>
      <c r="BK509" s="90"/>
      <c r="BL509" s="90"/>
      <c r="BM509" s="78"/>
      <c r="BN509" s="78"/>
      <c r="BO509" s="78"/>
      <c r="BP509" s="78"/>
      <c r="BQ509" s="78"/>
      <c r="BR509" s="78"/>
      <c r="BS509" s="78"/>
      <c r="BT509" s="78"/>
    </row>
    <row r="510" spans="3:72" ht="19.5" customHeight="1">
      <c r="C510" s="62"/>
      <c r="D510" s="62"/>
      <c r="E510" s="62"/>
      <c r="F510" s="62"/>
      <c r="G510" s="62"/>
      <c r="H510" s="62"/>
      <c r="I510" s="62"/>
      <c r="J510" s="62"/>
      <c r="K510" s="62"/>
      <c r="L510" s="62"/>
      <c r="M510" s="62"/>
      <c r="N510" s="62"/>
      <c r="O510" s="62"/>
      <c r="P510" s="62"/>
      <c r="Q510" s="62"/>
      <c r="R510" s="62"/>
      <c r="S510" s="62"/>
      <c r="T510" s="79"/>
      <c r="W510" s="447" t="s">
        <v>354</v>
      </c>
      <c r="X510" s="448"/>
      <c r="Y510" s="448"/>
      <c r="Z510" s="448"/>
      <c r="AA510" s="448"/>
      <c r="AB510" s="448"/>
      <c r="AC510" s="94"/>
      <c r="AD510" s="447" t="s">
        <v>354</v>
      </c>
      <c r="AE510" s="448"/>
      <c r="AF510" s="448"/>
      <c r="AG510" s="448"/>
      <c r="AH510" s="448"/>
      <c r="AI510" s="448"/>
      <c r="AM510" s="87"/>
      <c r="BG510" s="90"/>
      <c r="BH510" s="90"/>
      <c r="BI510" s="90"/>
      <c r="BJ510" s="90"/>
      <c r="BK510" s="90"/>
      <c r="BL510" s="90"/>
      <c r="BM510" s="78"/>
      <c r="BN510" s="78"/>
      <c r="BO510" s="78"/>
      <c r="BP510" s="78"/>
      <c r="BQ510" s="78"/>
      <c r="BR510" s="78"/>
      <c r="BS510" s="78"/>
      <c r="BT510" s="78"/>
    </row>
    <row r="511" spans="3:74" ht="19.5" customHeight="1">
      <c r="C511" s="66" t="s">
        <v>563</v>
      </c>
      <c r="R511" s="80"/>
      <c r="S511" s="446"/>
      <c r="T511" s="446"/>
      <c r="U511" s="80"/>
      <c r="W511" s="445">
        <v>950868574</v>
      </c>
      <c r="X511" s="445"/>
      <c r="Y511" s="445"/>
      <c r="Z511" s="445"/>
      <c r="AA511" s="445"/>
      <c r="AB511" s="445"/>
      <c r="AD511" s="445">
        <v>534189692</v>
      </c>
      <c r="AE511" s="445"/>
      <c r="AF511" s="445"/>
      <c r="AG511" s="445"/>
      <c r="AH511" s="445"/>
      <c r="AI511" s="445"/>
      <c r="AM511" s="66" t="s">
        <v>563</v>
      </c>
      <c r="BG511" s="469"/>
      <c r="BH511" s="469"/>
      <c r="BI511" s="469"/>
      <c r="BJ511" s="469"/>
      <c r="BK511" s="469"/>
      <c r="BL511" s="469"/>
      <c r="BM511" s="78"/>
      <c r="BN511" s="469"/>
      <c r="BO511" s="469"/>
      <c r="BP511" s="469"/>
      <c r="BQ511" s="469"/>
      <c r="BR511" s="469"/>
      <c r="BS511" s="469"/>
      <c r="BT511" s="78"/>
      <c r="BV511" s="358"/>
    </row>
    <row r="512" spans="3:74" ht="19.5" customHeight="1" hidden="1">
      <c r="C512" s="66" t="s">
        <v>33</v>
      </c>
      <c r="R512" s="80"/>
      <c r="S512" s="446"/>
      <c r="T512" s="446"/>
      <c r="U512" s="80"/>
      <c r="W512" s="445"/>
      <c r="X512" s="445"/>
      <c r="Y512" s="445"/>
      <c r="Z512" s="445"/>
      <c r="AA512" s="445"/>
      <c r="AB512" s="445"/>
      <c r="AD512" s="445"/>
      <c r="AE512" s="445"/>
      <c r="AF512" s="445"/>
      <c r="AG512" s="445"/>
      <c r="AH512" s="445"/>
      <c r="AI512" s="445"/>
      <c r="AM512" s="66" t="s">
        <v>33</v>
      </c>
      <c r="BG512" s="469"/>
      <c r="BH512" s="469"/>
      <c r="BI512" s="469"/>
      <c r="BJ512" s="469"/>
      <c r="BK512" s="469"/>
      <c r="BL512" s="469"/>
      <c r="BM512" s="78"/>
      <c r="BN512" s="469"/>
      <c r="BO512" s="469"/>
      <c r="BP512" s="469"/>
      <c r="BQ512" s="469"/>
      <c r="BR512" s="469"/>
      <c r="BS512" s="469"/>
      <c r="BT512" s="78"/>
      <c r="BV512" s="358"/>
    </row>
    <row r="513" spans="3:72" ht="19.5" customHeight="1" hidden="1">
      <c r="C513" s="66" t="s">
        <v>34</v>
      </c>
      <c r="R513" s="80"/>
      <c r="S513" s="446"/>
      <c r="T513" s="446"/>
      <c r="U513" s="80"/>
      <c r="W513" s="445"/>
      <c r="X513" s="445"/>
      <c r="Y513" s="445"/>
      <c r="Z513" s="445"/>
      <c r="AA513" s="445"/>
      <c r="AB513" s="445"/>
      <c r="AD513" s="445"/>
      <c r="AE513" s="445"/>
      <c r="AF513" s="445"/>
      <c r="AG513" s="445"/>
      <c r="AH513" s="445"/>
      <c r="AI513" s="445"/>
      <c r="AM513" s="66" t="s">
        <v>34</v>
      </c>
      <c r="BG513" s="469"/>
      <c r="BH513" s="469"/>
      <c r="BI513" s="469"/>
      <c r="BJ513" s="469"/>
      <c r="BK513" s="469"/>
      <c r="BL513" s="469"/>
      <c r="BM513" s="78"/>
      <c r="BN513" s="469"/>
      <c r="BO513" s="469"/>
      <c r="BP513" s="469"/>
      <c r="BQ513" s="469"/>
      <c r="BR513" s="469"/>
      <c r="BS513" s="469"/>
      <c r="BT513" s="78"/>
    </row>
    <row r="514" spans="3:72" ht="19.5" customHeight="1" hidden="1">
      <c r="C514" s="66" t="s">
        <v>35</v>
      </c>
      <c r="R514" s="80"/>
      <c r="S514" s="446"/>
      <c r="T514" s="446"/>
      <c r="U514" s="80"/>
      <c r="W514" s="445"/>
      <c r="X514" s="445"/>
      <c r="Y514" s="445"/>
      <c r="Z514" s="445"/>
      <c r="AA514" s="445"/>
      <c r="AB514" s="445"/>
      <c r="AD514" s="445"/>
      <c r="AE514" s="445"/>
      <c r="AF514" s="445"/>
      <c r="AG514" s="445"/>
      <c r="AH514" s="445"/>
      <c r="AI514" s="445"/>
      <c r="AM514" s="66" t="s">
        <v>35</v>
      </c>
      <c r="BG514" s="469"/>
      <c r="BH514" s="469"/>
      <c r="BI514" s="469"/>
      <c r="BJ514" s="469"/>
      <c r="BK514" s="469"/>
      <c r="BL514" s="469"/>
      <c r="BM514" s="78"/>
      <c r="BN514" s="469"/>
      <c r="BO514" s="469"/>
      <c r="BP514" s="469"/>
      <c r="BQ514" s="469"/>
      <c r="BR514" s="469"/>
      <c r="BS514" s="469"/>
      <c r="BT514" s="78"/>
    </row>
    <row r="515" spans="3:73" ht="19.5" customHeight="1">
      <c r="C515" s="66" t="s">
        <v>36</v>
      </c>
      <c r="R515" s="80"/>
      <c r="S515" s="88"/>
      <c r="T515" s="88"/>
      <c r="U515" s="80"/>
      <c r="W515" s="445">
        <v>129057564</v>
      </c>
      <c r="X515" s="445"/>
      <c r="Y515" s="445"/>
      <c r="Z515" s="445"/>
      <c r="AA515" s="445"/>
      <c r="AB515" s="445"/>
      <c r="AD515" s="445">
        <v>64005825</v>
      </c>
      <c r="AE515" s="445"/>
      <c r="AF515" s="445"/>
      <c r="AG515" s="445"/>
      <c r="AH515" s="445"/>
      <c r="AI515" s="445"/>
      <c r="BG515" s="78"/>
      <c r="BH515" s="78"/>
      <c r="BI515" s="78"/>
      <c r="BJ515" s="78"/>
      <c r="BK515" s="78"/>
      <c r="BL515" s="78"/>
      <c r="BM515" s="78"/>
      <c r="BN515" s="78"/>
      <c r="BO515" s="78"/>
      <c r="BP515" s="78"/>
      <c r="BQ515" s="78"/>
      <c r="BR515" s="78"/>
      <c r="BS515" s="78"/>
      <c r="BT515" s="78"/>
      <c r="BU515" s="357">
        <f>'[4]lien ket'!G211</f>
        <v>543977124</v>
      </c>
    </row>
    <row r="516" spans="3:72" ht="19.5" customHeight="1" hidden="1">
      <c r="C516" s="66" t="s">
        <v>37</v>
      </c>
      <c r="R516" s="80"/>
      <c r="S516" s="88"/>
      <c r="T516" s="88"/>
      <c r="U516" s="80"/>
      <c r="W516" s="445"/>
      <c r="X516" s="445"/>
      <c r="Y516" s="445"/>
      <c r="Z516" s="445"/>
      <c r="AA516" s="445"/>
      <c r="AB516" s="445"/>
      <c r="AD516" s="445"/>
      <c r="AE516" s="445"/>
      <c r="AF516" s="445"/>
      <c r="AG516" s="445"/>
      <c r="AH516" s="445"/>
      <c r="AI516" s="445"/>
      <c r="BG516" s="78"/>
      <c r="BH516" s="78"/>
      <c r="BI516" s="78"/>
      <c r="BJ516" s="78"/>
      <c r="BK516" s="78"/>
      <c r="BL516" s="78"/>
      <c r="BM516" s="78"/>
      <c r="BN516" s="78"/>
      <c r="BO516" s="78"/>
      <c r="BP516" s="78"/>
      <c r="BQ516" s="78"/>
      <c r="BR516" s="78"/>
      <c r="BS516" s="78"/>
      <c r="BT516" s="78"/>
    </row>
    <row r="517" spans="3:72" ht="19.5" customHeight="1" hidden="1">
      <c r="C517" s="66" t="s">
        <v>564</v>
      </c>
      <c r="R517" s="80"/>
      <c r="S517" s="446"/>
      <c r="T517" s="446"/>
      <c r="U517" s="80"/>
      <c r="W517" s="445"/>
      <c r="X517" s="445"/>
      <c r="Y517" s="445"/>
      <c r="Z517" s="445"/>
      <c r="AA517" s="445"/>
      <c r="AB517" s="445"/>
      <c r="AD517" s="445"/>
      <c r="AE517" s="445"/>
      <c r="AF517" s="445"/>
      <c r="AG517" s="445"/>
      <c r="AH517" s="445"/>
      <c r="AI517" s="445"/>
      <c r="AM517" s="66" t="s">
        <v>564</v>
      </c>
      <c r="BG517" s="469"/>
      <c r="BH517" s="469"/>
      <c r="BI517" s="469"/>
      <c r="BJ517" s="469"/>
      <c r="BK517" s="469"/>
      <c r="BL517" s="469"/>
      <c r="BM517" s="78"/>
      <c r="BN517" s="469"/>
      <c r="BO517" s="469"/>
      <c r="BP517" s="469"/>
      <c r="BQ517" s="469"/>
      <c r="BR517" s="469"/>
      <c r="BS517" s="469"/>
      <c r="BT517" s="78"/>
    </row>
    <row r="518" spans="3:72" ht="19.5" customHeight="1" hidden="1">
      <c r="C518" s="66" t="s">
        <v>565</v>
      </c>
      <c r="R518" s="80"/>
      <c r="S518" s="446"/>
      <c r="T518" s="446"/>
      <c r="U518" s="80"/>
      <c r="W518" s="445"/>
      <c r="X518" s="445"/>
      <c r="Y518" s="445"/>
      <c r="Z518" s="445"/>
      <c r="AA518" s="445"/>
      <c r="AB518" s="445"/>
      <c r="AD518" s="445"/>
      <c r="AE518" s="445"/>
      <c r="AF518" s="445"/>
      <c r="AG518" s="445"/>
      <c r="AH518" s="445"/>
      <c r="AI518" s="445"/>
      <c r="AM518" s="66" t="s">
        <v>565</v>
      </c>
      <c r="BG518" s="469"/>
      <c r="BH518" s="469"/>
      <c r="BI518" s="469"/>
      <c r="BJ518" s="469"/>
      <c r="BK518" s="469"/>
      <c r="BL518" s="469"/>
      <c r="BM518" s="78"/>
      <c r="BN518" s="469"/>
      <c r="BO518" s="469"/>
      <c r="BP518" s="469"/>
      <c r="BQ518" s="469"/>
      <c r="BR518" s="469"/>
      <c r="BS518" s="469"/>
      <c r="BT518" s="78"/>
    </row>
    <row r="519" spans="3:76" ht="19.5" customHeight="1" thickBot="1">
      <c r="C519" s="454" t="s">
        <v>361</v>
      </c>
      <c r="D519" s="454"/>
      <c r="E519" s="454"/>
      <c r="F519" s="454"/>
      <c r="G519" s="454"/>
      <c r="H519" s="454"/>
      <c r="I519" s="454"/>
      <c r="J519" s="454"/>
      <c r="K519" s="454"/>
      <c r="L519" s="454"/>
      <c r="M519" s="454"/>
      <c r="N519" s="454"/>
      <c r="O519" s="454"/>
      <c r="P519" s="454"/>
      <c r="Q519" s="454"/>
      <c r="R519" s="454"/>
      <c r="S519" s="454"/>
      <c r="T519" s="79"/>
      <c r="W519" s="455">
        <f>SUM(W511:AB515)</f>
        <v>1079926138</v>
      </c>
      <c r="X519" s="455"/>
      <c r="Y519" s="455"/>
      <c r="Z519" s="455"/>
      <c r="AA519" s="455"/>
      <c r="AB519" s="455"/>
      <c r="AD519" s="455">
        <f>SUBTOTAL(9,AD511:AI518)</f>
        <v>598195517</v>
      </c>
      <c r="AE519" s="455"/>
      <c r="AF519" s="455"/>
      <c r="AG519" s="455"/>
      <c r="AH519" s="455"/>
      <c r="AI519" s="455"/>
      <c r="BG519" s="725"/>
      <c r="BH519" s="725"/>
      <c r="BI519" s="725"/>
      <c r="BJ519" s="725"/>
      <c r="BK519" s="725"/>
      <c r="BL519" s="725"/>
      <c r="BU519" s="357">
        <f>'[4]lien ket'!F211</f>
        <v>999439291</v>
      </c>
      <c r="BV519" s="358">
        <f>1456571423</f>
        <v>1456571423</v>
      </c>
      <c r="BW519" s="150">
        <f>BU519-W519</f>
        <v>-80486847</v>
      </c>
      <c r="BX519" s="72">
        <f>BV519-AD519</f>
        <v>858375906</v>
      </c>
    </row>
    <row r="520" spans="3:74" ht="16.5" customHeight="1" thickTop="1">
      <c r="C520" s="62"/>
      <c r="D520" s="62"/>
      <c r="E520" s="62"/>
      <c r="F520" s="62"/>
      <c r="G520" s="62"/>
      <c r="H520" s="62"/>
      <c r="I520" s="62"/>
      <c r="J520" s="62"/>
      <c r="K520" s="62"/>
      <c r="L520" s="62"/>
      <c r="M520" s="62"/>
      <c r="N520" s="62"/>
      <c r="O520" s="62"/>
      <c r="P520" s="62"/>
      <c r="Q520" s="62"/>
      <c r="R520" s="62"/>
      <c r="S520" s="62"/>
      <c r="T520" s="79"/>
      <c r="W520" s="82"/>
      <c r="X520" s="82"/>
      <c r="Y520" s="82"/>
      <c r="Z520" s="82"/>
      <c r="AA520" s="82"/>
      <c r="AB520" s="82"/>
      <c r="AD520" s="82"/>
      <c r="AE520" s="82"/>
      <c r="AF520" s="82"/>
      <c r="AG520" s="82"/>
      <c r="AH520" s="82"/>
      <c r="AI520" s="82"/>
      <c r="BV520" s="358"/>
    </row>
    <row r="521" spans="1:72" ht="31.5" customHeight="1">
      <c r="A521" s="62">
        <v>24</v>
      </c>
      <c r="C521" s="64" t="s">
        <v>566</v>
      </c>
      <c r="S521" s="80"/>
      <c r="T521" s="80"/>
      <c r="U521" s="80"/>
      <c r="W521" s="456" t="str">
        <f>W509</f>
        <v>30/09/2013</v>
      </c>
      <c r="X521" s="456"/>
      <c r="Y521" s="456"/>
      <c r="Z521" s="456"/>
      <c r="AA521" s="456"/>
      <c r="AB521" s="456"/>
      <c r="AD521" s="456" t="s">
        <v>975</v>
      </c>
      <c r="AE521" s="456"/>
      <c r="AF521" s="456"/>
      <c r="AG521" s="456"/>
      <c r="AH521" s="456"/>
      <c r="AI521" s="456"/>
      <c r="AK521" s="59">
        <v>26</v>
      </c>
      <c r="AL521" s="59" t="s">
        <v>348</v>
      </c>
      <c r="AM521" s="64" t="s">
        <v>567</v>
      </c>
      <c r="BN521" s="77"/>
      <c r="BO521" s="77"/>
      <c r="BP521" s="77"/>
      <c r="BQ521" s="77"/>
      <c r="BR521" s="77"/>
      <c r="BS521" s="77"/>
      <c r="BT521" s="77"/>
    </row>
    <row r="522" spans="3:72" ht="19.5" customHeight="1">
      <c r="C522" s="92"/>
      <c r="D522" s="92"/>
      <c r="E522" s="92"/>
      <c r="F522" s="92"/>
      <c r="G522" s="92"/>
      <c r="H522" s="92"/>
      <c r="I522" s="92"/>
      <c r="J522" s="92"/>
      <c r="K522" s="92"/>
      <c r="L522" s="92"/>
      <c r="M522" s="92"/>
      <c r="N522" s="92"/>
      <c r="O522" s="92"/>
      <c r="P522" s="92"/>
      <c r="Q522" s="92"/>
      <c r="R522" s="92"/>
      <c r="S522" s="449"/>
      <c r="T522" s="449"/>
      <c r="U522" s="93"/>
      <c r="V522" s="92"/>
      <c r="W522" s="447" t="s">
        <v>354</v>
      </c>
      <c r="X522" s="448"/>
      <c r="Y522" s="448"/>
      <c r="Z522" s="448"/>
      <c r="AA522" s="448"/>
      <c r="AB522" s="448"/>
      <c r="AC522" s="94"/>
      <c r="AD522" s="447" t="s">
        <v>354</v>
      </c>
      <c r="AE522" s="448"/>
      <c r="AF522" s="448"/>
      <c r="AG522" s="448"/>
      <c r="AH522" s="448"/>
      <c r="AI522" s="448"/>
      <c r="AM522" s="92"/>
      <c r="AN522" s="92"/>
      <c r="AO522" s="92"/>
      <c r="AP522" s="92"/>
      <c r="AQ522" s="92"/>
      <c r="AR522" s="92"/>
      <c r="AS522" s="92"/>
      <c r="AT522" s="92"/>
      <c r="AU522" s="92"/>
      <c r="AV522" s="92"/>
      <c r="AW522" s="92"/>
      <c r="AX522" s="92"/>
      <c r="AY522" s="92"/>
      <c r="AZ522" s="92"/>
      <c r="BA522" s="92"/>
      <c r="BB522" s="92"/>
      <c r="BC522" s="92"/>
      <c r="BD522" s="92"/>
      <c r="BE522" s="92"/>
      <c r="BF522" s="92"/>
      <c r="BG522" s="681" t="s">
        <v>514</v>
      </c>
      <c r="BH522" s="681"/>
      <c r="BI522" s="681"/>
      <c r="BJ522" s="681"/>
      <c r="BK522" s="681"/>
      <c r="BL522" s="681"/>
      <c r="BN522" s="681" t="s">
        <v>515</v>
      </c>
      <c r="BO522" s="681"/>
      <c r="BP522" s="681"/>
      <c r="BQ522" s="681"/>
      <c r="BR522" s="681"/>
      <c r="BS522" s="681"/>
      <c r="BT522" s="74"/>
    </row>
    <row r="523" spans="3:74" ht="19.5" customHeight="1">
      <c r="C523" s="75" t="s">
        <v>568</v>
      </c>
      <c r="D523" s="59"/>
      <c r="E523" s="59"/>
      <c r="F523" s="59"/>
      <c r="G523" s="59"/>
      <c r="H523" s="59"/>
      <c r="I523" s="59"/>
      <c r="J523" s="59"/>
      <c r="K523" s="59"/>
      <c r="L523" s="59"/>
      <c r="M523" s="59"/>
      <c r="N523" s="59"/>
      <c r="O523" s="59"/>
      <c r="P523" s="59"/>
      <c r="Q523" s="59"/>
      <c r="R523" s="59"/>
      <c r="S523" s="446"/>
      <c r="T523" s="446"/>
      <c r="U523" s="80"/>
      <c r="W523" s="450">
        <v>37798597951</v>
      </c>
      <c r="X523" s="450"/>
      <c r="Y523" s="450"/>
      <c r="Z523" s="450"/>
      <c r="AA523" s="450"/>
      <c r="AB523" s="450"/>
      <c r="AD523" s="450">
        <v>72793722594</v>
      </c>
      <c r="AE523" s="450"/>
      <c r="AF523" s="450"/>
      <c r="AG523" s="450"/>
      <c r="AH523" s="450"/>
      <c r="AI523" s="450"/>
      <c r="AM523" s="75" t="s">
        <v>569</v>
      </c>
      <c r="AN523" s="59"/>
      <c r="AO523" s="59"/>
      <c r="AP523" s="59"/>
      <c r="AQ523" s="59"/>
      <c r="AR523" s="59"/>
      <c r="AS523" s="59"/>
      <c r="AT523" s="59"/>
      <c r="AU523" s="59"/>
      <c r="AV523" s="59"/>
      <c r="AW523" s="59"/>
      <c r="AX523" s="59"/>
      <c r="AY523" s="59"/>
      <c r="AZ523" s="59"/>
      <c r="BA523" s="59"/>
      <c r="BB523" s="59"/>
      <c r="BC523" s="59"/>
      <c r="BD523" s="59"/>
      <c r="BG523" s="548"/>
      <c r="BH523" s="548"/>
      <c r="BI523" s="548"/>
      <c r="BJ523" s="548"/>
      <c r="BK523" s="548"/>
      <c r="BL523" s="548"/>
      <c r="BN523" s="548"/>
      <c r="BO523" s="548"/>
      <c r="BP523" s="548"/>
      <c r="BQ523" s="548"/>
      <c r="BR523" s="548"/>
      <c r="BS523" s="548"/>
      <c r="BT523" s="77"/>
      <c r="BV523" s="358"/>
    </row>
    <row r="524" spans="3:74" ht="19.5" customHeight="1" hidden="1">
      <c r="C524" s="75" t="s">
        <v>38</v>
      </c>
      <c r="D524" s="59"/>
      <c r="E524" s="59"/>
      <c r="F524" s="59"/>
      <c r="G524" s="59"/>
      <c r="H524" s="59"/>
      <c r="I524" s="59"/>
      <c r="J524" s="59"/>
      <c r="K524" s="59"/>
      <c r="L524" s="59"/>
      <c r="M524" s="59"/>
      <c r="N524" s="59"/>
      <c r="O524" s="59"/>
      <c r="P524" s="59"/>
      <c r="Q524" s="59"/>
      <c r="R524" s="59"/>
      <c r="S524" s="446"/>
      <c r="T524" s="446"/>
      <c r="U524" s="80"/>
      <c r="W524" s="445"/>
      <c r="X524" s="445"/>
      <c r="Y524" s="445"/>
      <c r="Z524" s="445"/>
      <c r="AA524" s="445"/>
      <c r="AB524" s="445"/>
      <c r="AD524" s="445"/>
      <c r="AE524" s="445"/>
      <c r="AF524" s="445"/>
      <c r="AG524" s="445"/>
      <c r="AH524" s="445"/>
      <c r="AI524" s="445"/>
      <c r="AM524" s="75" t="s">
        <v>39</v>
      </c>
      <c r="AN524" s="59"/>
      <c r="AO524" s="59"/>
      <c r="AP524" s="59"/>
      <c r="AQ524" s="59"/>
      <c r="AR524" s="59"/>
      <c r="AS524" s="59"/>
      <c r="AT524" s="59"/>
      <c r="AU524" s="59"/>
      <c r="AV524" s="59"/>
      <c r="AW524" s="59"/>
      <c r="AX524" s="59"/>
      <c r="AY524" s="59"/>
      <c r="AZ524" s="59"/>
      <c r="BA524" s="59"/>
      <c r="BB524" s="59"/>
      <c r="BC524" s="59"/>
      <c r="BD524" s="59"/>
      <c r="BG524" s="469"/>
      <c r="BH524" s="469"/>
      <c r="BI524" s="469"/>
      <c r="BJ524" s="469"/>
      <c r="BK524" s="469"/>
      <c r="BL524" s="469"/>
      <c r="BN524" s="469"/>
      <c r="BO524" s="469"/>
      <c r="BP524" s="469"/>
      <c r="BQ524" s="469"/>
      <c r="BR524" s="469"/>
      <c r="BS524" s="469"/>
      <c r="BT524" s="78"/>
      <c r="BV524" s="358"/>
    </row>
    <row r="525" spans="3:74" ht="19.5" customHeight="1" hidden="1">
      <c r="C525" s="75" t="s">
        <v>40</v>
      </c>
      <c r="D525" s="59"/>
      <c r="E525" s="59"/>
      <c r="F525" s="59"/>
      <c r="G525" s="59"/>
      <c r="H525" s="59"/>
      <c r="I525" s="59"/>
      <c r="J525" s="59"/>
      <c r="K525" s="59"/>
      <c r="L525" s="59"/>
      <c r="M525" s="59"/>
      <c r="N525" s="59"/>
      <c r="O525" s="59"/>
      <c r="P525" s="59"/>
      <c r="Q525" s="59"/>
      <c r="R525" s="59"/>
      <c r="S525" s="88"/>
      <c r="T525" s="88"/>
      <c r="U525" s="80"/>
      <c r="W525" s="445"/>
      <c r="X525" s="445"/>
      <c r="Y525" s="445"/>
      <c r="Z525" s="445"/>
      <c r="AA525" s="445"/>
      <c r="AB525" s="445"/>
      <c r="AD525" s="445"/>
      <c r="AE525" s="445"/>
      <c r="AF525" s="445"/>
      <c r="AG525" s="445"/>
      <c r="AH525" s="445"/>
      <c r="AI525" s="445"/>
      <c r="AM525" s="75"/>
      <c r="AN525" s="59"/>
      <c r="AO525" s="59"/>
      <c r="AP525" s="59"/>
      <c r="AQ525" s="59"/>
      <c r="AR525" s="59"/>
      <c r="AS525" s="59"/>
      <c r="AT525" s="59"/>
      <c r="AU525" s="59"/>
      <c r="AV525" s="59"/>
      <c r="AW525" s="59"/>
      <c r="AX525" s="59"/>
      <c r="AY525" s="59"/>
      <c r="AZ525" s="59"/>
      <c r="BA525" s="59"/>
      <c r="BB525" s="59"/>
      <c r="BC525" s="59"/>
      <c r="BD525" s="59"/>
      <c r="BG525" s="78"/>
      <c r="BH525" s="78"/>
      <c r="BI525" s="78"/>
      <c r="BJ525" s="78"/>
      <c r="BK525" s="78"/>
      <c r="BL525" s="78"/>
      <c r="BN525" s="78"/>
      <c r="BO525" s="78"/>
      <c r="BP525" s="78"/>
      <c r="BQ525" s="78"/>
      <c r="BR525" s="78"/>
      <c r="BS525" s="78"/>
      <c r="BT525" s="78"/>
      <c r="BV525" s="358"/>
    </row>
    <row r="526" spans="3:74" ht="19.5" customHeight="1" hidden="1">
      <c r="C526" s="75" t="s">
        <v>41</v>
      </c>
      <c r="D526" s="59"/>
      <c r="E526" s="59"/>
      <c r="F526" s="59"/>
      <c r="G526" s="59"/>
      <c r="H526" s="59"/>
      <c r="I526" s="59"/>
      <c r="J526" s="59"/>
      <c r="K526" s="59"/>
      <c r="L526" s="59"/>
      <c r="M526" s="59"/>
      <c r="N526" s="59"/>
      <c r="O526" s="59"/>
      <c r="P526" s="59"/>
      <c r="Q526" s="59"/>
      <c r="R526" s="59"/>
      <c r="S526" s="88"/>
      <c r="T526" s="88"/>
      <c r="U526" s="80"/>
      <c r="W526" s="445"/>
      <c r="X526" s="445"/>
      <c r="Y526" s="445"/>
      <c r="Z526" s="445"/>
      <c r="AA526" s="445"/>
      <c r="AB526" s="445"/>
      <c r="AD526" s="445"/>
      <c r="AE526" s="445"/>
      <c r="AF526" s="445"/>
      <c r="AG526" s="445"/>
      <c r="AH526" s="445"/>
      <c r="AI526" s="445"/>
      <c r="AM526" s="75"/>
      <c r="AN526" s="59"/>
      <c r="AO526" s="59"/>
      <c r="AP526" s="59"/>
      <c r="AQ526" s="59"/>
      <c r="AR526" s="59"/>
      <c r="AS526" s="59"/>
      <c r="AT526" s="59"/>
      <c r="AU526" s="59"/>
      <c r="AV526" s="59"/>
      <c r="AW526" s="59"/>
      <c r="AX526" s="59"/>
      <c r="AY526" s="59"/>
      <c r="AZ526" s="59"/>
      <c r="BA526" s="59"/>
      <c r="BB526" s="59"/>
      <c r="BC526" s="59"/>
      <c r="BD526" s="59"/>
      <c r="BG526" s="78"/>
      <c r="BH526" s="78"/>
      <c r="BI526" s="78"/>
      <c r="BJ526" s="78"/>
      <c r="BK526" s="78"/>
      <c r="BL526" s="78"/>
      <c r="BN526" s="78"/>
      <c r="BO526" s="78"/>
      <c r="BP526" s="78"/>
      <c r="BQ526" s="78"/>
      <c r="BR526" s="78"/>
      <c r="BS526" s="78"/>
      <c r="BT526" s="78"/>
      <c r="BV526" s="358"/>
    </row>
    <row r="527" spans="3:74" ht="19.5" customHeight="1">
      <c r="C527" s="75" t="s">
        <v>570</v>
      </c>
      <c r="D527" s="59"/>
      <c r="E527" s="59"/>
      <c r="F527" s="59"/>
      <c r="G527" s="59"/>
      <c r="H527" s="59"/>
      <c r="I527" s="59"/>
      <c r="J527" s="59"/>
      <c r="K527" s="59"/>
      <c r="L527" s="59"/>
      <c r="M527" s="59"/>
      <c r="N527" s="59"/>
      <c r="O527" s="59"/>
      <c r="P527" s="59"/>
      <c r="Q527" s="59"/>
      <c r="R527" s="59"/>
      <c r="S527" s="88"/>
      <c r="T527" s="88"/>
      <c r="U527" s="80"/>
      <c r="W527" s="445">
        <f>4778220+38204822</f>
        <v>42983042</v>
      </c>
      <c r="X527" s="445"/>
      <c r="Y527" s="445"/>
      <c r="Z527" s="445"/>
      <c r="AA527" s="445"/>
      <c r="AB527" s="445"/>
      <c r="AD527" s="445">
        <v>116489128</v>
      </c>
      <c r="AE527" s="445"/>
      <c r="AF527" s="445"/>
      <c r="AG527" s="445"/>
      <c r="AH527" s="445"/>
      <c r="AI527" s="445"/>
      <c r="AM527" s="75"/>
      <c r="AN527" s="59"/>
      <c r="AO527" s="59"/>
      <c r="AP527" s="59"/>
      <c r="AQ527" s="59"/>
      <c r="AR527" s="59"/>
      <c r="AS527" s="59"/>
      <c r="AT527" s="59"/>
      <c r="AU527" s="59"/>
      <c r="AV527" s="59"/>
      <c r="AW527" s="59"/>
      <c r="AX527" s="59"/>
      <c r="AY527" s="59"/>
      <c r="AZ527" s="59"/>
      <c r="BA527" s="59"/>
      <c r="BB527" s="59"/>
      <c r="BC527" s="59"/>
      <c r="BD527" s="59"/>
      <c r="BG527" s="78"/>
      <c r="BH527" s="78"/>
      <c r="BI527" s="78"/>
      <c r="BJ527" s="78"/>
      <c r="BK527" s="78"/>
      <c r="BL527" s="78"/>
      <c r="BN527" s="78"/>
      <c r="BO527" s="78"/>
      <c r="BP527" s="78"/>
      <c r="BQ527" s="78"/>
      <c r="BR527" s="78"/>
      <c r="BS527" s="78"/>
      <c r="BT527" s="78"/>
      <c r="BU527" s="357">
        <f>'[4]lien ket'!G212</f>
        <v>53081059652</v>
      </c>
      <c r="BV527" s="358"/>
    </row>
    <row r="528" spans="3:74" ht="19.5" customHeight="1" hidden="1">
      <c r="C528" s="75" t="s">
        <v>42</v>
      </c>
      <c r="D528" s="59"/>
      <c r="E528" s="59"/>
      <c r="F528" s="59"/>
      <c r="G528" s="59"/>
      <c r="H528" s="59"/>
      <c r="I528" s="59"/>
      <c r="J528" s="59"/>
      <c r="K528" s="59"/>
      <c r="L528" s="59"/>
      <c r="M528" s="59"/>
      <c r="N528" s="59"/>
      <c r="O528" s="59"/>
      <c r="P528" s="59"/>
      <c r="Q528" s="59"/>
      <c r="R528" s="59"/>
      <c r="S528" s="88"/>
      <c r="T528" s="88"/>
      <c r="U528" s="80"/>
      <c r="W528" s="445"/>
      <c r="X528" s="445"/>
      <c r="Y528" s="445"/>
      <c r="Z528" s="445"/>
      <c r="AA528" s="445"/>
      <c r="AB528" s="445"/>
      <c r="AD528" s="445"/>
      <c r="AE528" s="445"/>
      <c r="AF528" s="445"/>
      <c r="AG528" s="445"/>
      <c r="AH528" s="445"/>
      <c r="AI528" s="445"/>
      <c r="AM528" s="75"/>
      <c r="AN528" s="59"/>
      <c r="AO528" s="59"/>
      <c r="AP528" s="59"/>
      <c r="AQ528" s="59"/>
      <c r="AR528" s="59"/>
      <c r="AS528" s="59"/>
      <c r="AT528" s="59"/>
      <c r="AU528" s="59"/>
      <c r="AV528" s="59"/>
      <c r="AW528" s="59"/>
      <c r="AX528" s="59"/>
      <c r="AY528" s="59"/>
      <c r="AZ528" s="59"/>
      <c r="BA528" s="59"/>
      <c r="BB528" s="59"/>
      <c r="BC528" s="59"/>
      <c r="BD528" s="59"/>
      <c r="BG528" s="78"/>
      <c r="BH528" s="78"/>
      <c r="BI528" s="78"/>
      <c r="BJ528" s="78"/>
      <c r="BK528" s="78"/>
      <c r="BL528" s="78"/>
      <c r="BN528" s="78"/>
      <c r="BO528" s="78"/>
      <c r="BP528" s="78"/>
      <c r="BQ528" s="78"/>
      <c r="BR528" s="78"/>
      <c r="BS528" s="78"/>
      <c r="BT528" s="78"/>
      <c r="BV528" s="358"/>
    </row>
    <row r="529" spans="3:74" ht="19.5" customHeight="1" hidden="1">
      <c r="C529" s="75" t="s">
        <v>43</v>
      </c>
      <c r="D529" s="59"/>
      <c r="E529" s="59"/>
      <c r="F529" s="59"/>
      <c r="G529" s="59"/>
      <c r="H529" s="59"/>
      <c r="I529" s="59"/>
      <c r="J529" s="59"/>
      <c r="K529" s="59"/>
      <c r="L529" s="59"/>
      <c r="M529" s="59"/>
      <c r="N529" s="59"/>
      <c r="O529" s="59"/>
      <c r="P529" s="59"/>
      <c r="Q529" s="59"/>
      <c r="R529" s="59"/>
      <c r="S529" s="88"/>
      <c r="T529" s="88"/>
      <c r="U529" s="80"/>
      <c r="W529" s="445"/>
      <c r="X529" s="445"/>
      <c r="Y529" s="445"/>
      <c r="Z529" s="445"/>
      <c r="AA529" s="445"/>
      <c r="AB529" s="445"/>
      <c r="AD529" s="445"/>
      <c r="AE529" s="445"/>
      <c r="AF529" s="445"/>
      <c r="AG529" s="445"/>
      <c r="AH529" s="445"/>
      <c r="AI529" s="445"/>
      <c r="AM529" s="75"/>
      <c r="AN529" s="59"/>
      <c r="AO529" s="59"/>
      <c r="AP529" s="59"/>
      <c r="AQ529" s="59"/>
      <c r="AR529" s="59"/>
      <c r="AS529" s="59"/>
      <c r="AT529" s="59"/>
      <c r="AU529" s="59"/>
      <c r="AV529" s="59"/>
      <c r="AW529" s="59"/>
      <c r="AX529" s="59"/>
      <c r="AY529" s="59"/>
      <c r="AZ529" s="59"/>
      <c r="BA529" s="59"/>
      <c r="BB529" s="59"/>
      <c r="BC529" s="59"/>
      <c r="BD529" s="59"/>
      <c r="BG529" s="78"/>
      <c r="BH529" s="78"/>
      <c r="BI529" s="78"/>
      <c r="BJ529" s="78"/>
      <c r="BK529" s="78"/>
      <c r="BL529" s="78"/>
      <c r="BN529" s="78"/>
      <c r="BO529" s="78"/>
      <c r="BP529" s="78"/>
      <c r="BQ529" s="78"/>
      <c r="BR529" s="78"/>
      <c r="BS529" s="78"/>
      <c r="BT529" s="78"/>
      <c r="BV529" s="358"/>
    </row>
    <row r="530" spans="3:74" ht="19.5" customHeight="1" hidden="1">
      <c r="C530" s="66" t="s">
        <v>44</v>
      </c>
      <c r="S530" s="80"/>
      <c r="T530" s="80"/>
      <c r="U530" s="80"/>
      <c r="W530" s="445"/>
      <c r="X530" s="445"/>
      <c r="Y530" s="445"/>
      <c r="Z530" s="445"/>
      <c r="AA530" s="445"/>
      <c r="AB530" s="445"/>
      <c r="AD530" s="445"/>
      <c r="AE530" s="445"/>
      <c r="AF530" s="445"/>
      <c r="AG530" s="445"/>
      <c r="AH530" s="445"/>
      <c r="AI530" s="445"/>
      <c r="AM530" s="66" t="s">
        <v>45</v>
      </c>
      <c r="BG530" s="469"/>
      <c r="BH530" s="469"/>
      <c r="BI530" s="469"/>
      <c r="BJ530" s="469"/>
      <c r="BK530" s="469"/>
      <c r="BL530" s="469"/>
      <c r="BN530" s="469"/>
      <c r="BO530" s="469"/>
      <c r="BP530" s="469"/>
      <c r="BQ530" s="469"/>
      <c r="BR530" s="469"/>
      <c r="BS530" s="469"/>
      <c r="BT530" s="78"/>
      <c r="BV530" s="358"/>
    </row>
    <row r="531" spans="3:76" ht="19.5" customHeight="1" thickBot="1">
      <c r="C531" s="454" t="s">
        <v>361</v>
      </c>
      <c r="D531" s="454"/>
      <c r="E531" s="454"/>
      <c r="F531" s="454"/>
      <c r="G531" s="454"/>
      <c r="H531" s="454"/>
      <c r="I531" s="454"/>
      <c r="J531" s="454"/>
      <c r="K531" s="454"/>
      <c r="L531" s="454"/>
      <c r="M531" s="454"/>
      <c r="N531" s="454"/>
      <c r="O531" s="454"/>
      <c r="P531" s="454"/>
      <c r="Q531" s="454"/>
      <c r="R531" s="454"/>
      <c r="S531" s="454"/>
      <c r="T531" s="79"/>
      <c r="U531" s="80"/>
      <c r="W531" s="455">
        <f>SUBTOTAL(9,W523:AB530)</f>
        <v>37841580993</v>
      </c>
      <c r="X531" s="455"/>
      <c r="Y531" s="455"/>
      <c r="Z531" s="455"/>
      <c r="AA531" s="455"/>
      <c r="AB531" s="455"/>
      <c r="AD531" s="455">
        <f>SUBTOTAL(9,AD523:AI530)</f>
        <v>72910211722</v>
      </c>
      <c r="AE531" s="455"/>
      <c r="AF531" s="455"/>
      <c r="AG531" s="455"/>
      <c r="AH531" s="455"/>
      <c r="AI531" s="455"/>
      <c r="AM531" s="59" t="s">
        <v>361</v>
      </c>
      <c r="AN531" s="59"/>
      <c r="AO531" s="59"/>
      <c r="AP531" s="59"/>
      <c r="AQ531" s="59"/>
      <c r="AR531" s="59"/>
      <c r="AS531" s="59"/>
      <c r="AT531" s="59"/>
      <c r="AU531" s="59"/>
      <c r="AV531" s="59"/>
      <c r="AW531" s="59"/>
      <c r="AX531" s="59"/>
      <c r="AY531" s="59"/>
      <c r="AZ531" s="59"/>
      <c r="BA531" s="59"/>
      <c r="BB531" s="59"/>
      <c r="BC531" s="59"/>
      <c r="BD531" s="59"/>
      <c r="BG531" s="489">
        <f>SUBTOTAL(9,BG523:BL530)</f>
        <v>0</v>
      </c>
      <c r="BH531" s="489"/>
      <c r="BI531" s="489"/>
      <c r="BJ531" s="489"/>
      <c r="BK531" s="489"/>
      <c r="BL531" s="489"/>
      <c r="BN531" s="489">
        <f>SUBTOTAL(9,BN523:BS530)</f>
        <v>0</v>
      </c>
      <c r="BO531" s="489"/>
      <c r="BP531" s="489"/>
      <c r="BQ531" s="489"/>
      <c r="BR531" s="489"/>
      <c r="BS531" s="489"/>
      <c r="BT531" s="81"/>
      <c r="BU531" s="357">
        <f>'[4]lien ket'!F212</f>
        <v>27861176865</v>
      </c>
      <c r="BV531" s="402">
        <f>57773199397</f>
        <v>57773199397</v>
      </c>
      <c r="BW531" s="150">
        <f>BU531-W531</f>
        <v>-9980404128</v>
      </c>
      <c r="BX531" s="72">
        <f>BV531-AD531</f>
        <v>-15137012325</v>
      </c>
    </row>
    <row r="532" spans="19:73" ht="19.5" customHeight="1" thickTop="1">
      <c r="S532" s="80"/>
      <c r="T532" s="80"/>
      <c r="U532" s="80"/>
      <c r="AD532" s="94"/>
      <c r="AE532" s="94"/>
      <c r="AF532" s="94"/>
      <c r="AG532" s="94"/>
      <c r="AH532" s="94"/>
      <c r="AI532" s="94"/>
      <c r="BN532" s="77"/>
      <c r="BO532" s="77"/>
      <c r="BP532" s="77"/>
      <c r="BQ532" s="77"/>
      <c r="BR532" s="77"/>
      <c r="BS532" s="77"/>
      <c r="BT532" s="77"/>
      <c r="BU532" s="357">
        <f>BU531-W531</f>
        <v>-9980404128</v>
      </c>
    </row>
    <row r="533" spans="1:72" ht="19.5" customHeight="1" hidden="1">
      <c r="A533" s="62">
        <v>24</v>
      </c>
      <c r="B533" s="59" t="s">
        <v>348</v>
      </c>
      <c r="C533" s="64" t="s">
        <v>571</v>
      </c>
      <c r="S533" s="80"/>
      <c r="T533" s="80"/>
      <c r="U533" s="80"/>
      <c r="AD533" s="94"/>
      <c r="AE533" s="94"/>
      <c r="AF533" s="94"/>
      <c r="AG533" s="94"/>
      <c r="AH533" s="94"/>
      <c r="AI533" s="94"/>
      <c r="BN533" s="77"/>
      <c r="BO533" s="77"/>
      <c r="BP533" s="77"/>
      <c r="BQ533" s="77"/>
      <c r="BR533" s="77"/>
      <c r="BS533" s="77"/>
      <c r="BT533" s="77"/>
    </row>
    <row r="534" spans="1:72" ht="20.25" customHeight="1" hidden="1">
      <c r="A534" s="62"/>
      <c r="C534" s="75" t="s">
        <v>572</v>
      </c>
      <c r="S534" s="80"/>
      <c r="T534" s="80"/>
      <c r="U534" s="80"/>
      <c r="AD534" s="94"/>
      <c r="AE534" s="94"/>
      <c r="AF534" s="94"/>
      <c r="AG534" s="94"/>
      <c r="AH534" s="94"/>
      <c r="AI534" s="94"/>
      <c r="BN534" s="77"/>
      <c r="BO534" s="77"/>
      <c r="BP534" s="77"/>
      <c r="BQ534" s="77"/>
      <c r="BR534" s="77"/>
      <c r="BS534" s="77"/>
      <c r="BT534" s="77"/>
    </row>
    <row r="535" spans="1:72" ht="20.25" customHeight="1" hidden="1">
      <c r="A535" s="62"/>
      <c r="C535" s="86" t="s">
        <v>729</v>
      </c>
      <c r="S535" s="80"/>
      <c r="T535" s="80"/>
      <c r="U535" s="80"/>
      <c r="AD535" s="94"/>
      <c r="AE535" s="94"/>
      <c r="AF535" s="94"/>
      <c r="AG535" s="94"/>
      <c r="AH535" s="94"/>
      <c r="AI535" s="94"/>
      <c r="BN535" s="77"/>
      <c r="BO535" s="77"/>
      <c r="BP535" s="77"/>
      <c r="BQ535" s="77"/>
      <c r="BR535" s="77"/>
      <c r="BS535" s="77"/>
      <c r="BT535" s="77"/>
    </row>
    <row r="536" spans="1:72" ht="20.25" customHeight="1" hidden="1">
      <c r="A536" s="62"/>
      <c r="C536" s="86" t="s">
        <v>573</v>
      </c>
      <c r="S536" s="80"/>
      <c r="T536" s="80"/>
      <c r="U536" s="80"/>
      <c r="AD536" s="94"/>
      <c r="AE536" s="94"/>
      <c r="AF536" s="94"/>
      <c r="AG536" s="94"/>
      <c r="AH536" s="94"/>
      <c r="AI536" s="94"/>
      <c r="BN536" s="77"/>
      <c r="BO536" s="77"/>
      <c r="BP536" s="77"/>
      <c r="BQ536" s="77"/>
      <c r="BR536" s="77"/>
      <c r="BS536" s="77"/>
      <c r="BT536" s="77"/>
    </row>
    <row r="537" spans="1:72" ht="20.25" customHeight="1" hidden="1">
      <c r="A537" s="62"/>
      <c r="C537" s="86" t="s">
        <v>574</v>
      </c>
      <c r="S537" s="80"/>
      <c r="T537" s="80"/>
      <c r="U537" s="80"/>
      <c r="AD537" s="94"/>
      <c r="AE537" s="94"/>
      <c r="AF537" s="94"/>
      <c r="AG537" s="94"/>
      <c r="AH537" s="94"/>
      <c r="AI537" s="94"/>
      <c r="BN537" s="77"/>
      <c r="BO537" s="77"/>
      <c r="BP537" s="77"/>
      <c r="BQ537" s="77"/>
      <c r="BR537" s="77"/>
      <c r="BS537" s="77"/>
      <c r="BT537" s="77"/>
    </row>
    <row r="538" spans="1:72" ht="14.25" customHeight="1" hidden="1">
      <c r="A538" s="62"/>
      <c r="C538" s="576"/>
      <c r="D538" s="576"/>
      <c r="E538" s="576"/>
      <c r="F538" s="576"/>
      <c r="G538" s="576"/>
      <c r="H538" s="576"/>
      <c r="I538" s="576"/>
      <c r="J538" s="576"/>
      <c r="K538" s="576"/>
      <c r="L538" s="576"/>
      <c r="M538" s="576"/>
      <c r="N538" s="576"/>
      <c r="O538" s="576"/>
      <c r="P538" s="576"/>
      <c r="Q538" s="576"/>
      <c r="R538" s="576"/>
      <c r="S538" s="576"/>
      <c r="T538" s="576"/>
      <c r="U538" s="576"/>
      <c r="V538" s="576"/>
      <c r="W538" s="576"/>
      <c r="X538" s="576"/>
      <c r="Y538" s="576"/>
      <c r="Z538" s="576"/>
      <c r="AA538" s="576"/>
      <c r="AB538" s="576"/>
      <c r="AC538" s="576"/>
      <c r="AD538" s="576"/>
      <c r="AE538" s="576"/>
      <c r="AF538" s="576"/>
      <c r="AG538" s="576"/>
      <c r="AH538" s="576"/>
      <c r="AI538" s="576"/>
      <c r="BN538" s="77"/>
      <c r="BO538" s="77"/>
      <c r="BP538" s="77"/>
      <c r="BQ538" s="77"/>
      <c r="BR538" s="77"/>
      <c r="BS538" s="77"/>
      <c r="BT538" s="77"/>
    </row>
    <row r="539" spans="3:72" ht="34.5" customHeight="1" hidden="1">
      <c r="C539" s="206"/>
      <c r="D539" s="92"/>
      <c r="E539" s="92"/>
      <c r="F539" s="92"/>
      <c r="G539" s="92"/>
      <c r="H539" s="92"/>
      <c r="I539" s="92"/>
      <c r="J539" s="92"/>
      <c r="K539" s="92"/>
      <c r="L539" s="92"/>
      <c r="M539" s="92"/>
      <c r="N539" s="92"/>
      <c r="O539" s="92"/>
      <c r="P539" s="92"/>
      <c r="Q539" s="92"/>
      <c r="R539" s="92"/>
      <c r="S539" s="449"/>
      <c r="T539" s="449"/>
      <c r="U539" s="93"/>
      <c r="V539" s="92"/>
      <c r="W539" s="456" t="str">
        <f>W521</f>
        <v>30/09/2013</v>
      </c>
      <c r="X539" s="456"/>
      <c r="Y539" s="456"/>
      <c r="Z539" s="456"/>
      <c r="AA539" s="456"/>
      <c r="AB539" s="456"/>
      <c r="AD539" s="456" t="str">
        <f>AD521</f>
        <v>30/09/2012</v>
      </c>
      <c r="AE539" s="456"/>
      <c r="AF539" s="456"/>
      <c r="AG539" s="456"/>
      <c r="AH539" s="456"/>
      <c r="AI539" s="456"/>
      <c r="BN539" s="77"/>
      <c r="BO539" s="77"/>
      <c r="BP539" s="77"/>
      <c r="BQ539" s="77"/>
      <c r="BR539" s="77"/>
      <c r="BS539" s="77"/>
      <c r="BT539" s="77"/>
    </row>
    <row r="540" spans="3:72" ht="19.5" customHeight="1" hidden="1">
      <c r="C540" s="92"/>
      <c r="D540" s="92"/>
      <c r="E540" s="92"/>
      <c r="F540" s="92"/>
      <c r="G540" s="92"/>
      <c r="H540" s="92"/>
      <c r="I540" s="92"/>
      <c r="J540" s="92"/>
      <c r="K540" s="92"/>
      <c r="L540" s="92"/>
      <c r="M540" s="92"/>
      <c r="N540" s="92"/>
      <c r="O540" s="92"/>
      <c r="P540" s="92"/>
      <c r="Q540" s="92"/>
      <c r="R540" s="92"/>
      <c r="S540" s="65"/>
      <c r="T540" s="65"/>
      <c r="U540" s="93"/>
      <c r="V540" s="92"/>
      <c r="W540" s="447" t="s">
        <v>354</v>
      </c>
      <c r="X540" s="448"/>
      <c r="Y540" s="448"/>
      <c r="Z540" s="448"/>
      <c r="AA540" s="448"/>
      <c r="AB540" s="448"/>
      <c r="AC540" s="94"/>
      <c r="AD540" s="447" t="s">
        <v>354</v>
      </c>
      <c r="AE540" s="448"/>
      <c r="AF540" s="448"/>
      <c r="AG540" s="448"/>
      <c r="AH540" s="448"/>
      <c r="AI540" s="448"/>
      <c r="BN540" s="77"/>
      <c r="BO540" s="77"/>
      <c r="BP540" s="77"/>
      <c r="BQ540" s="77"/>
      <c r="BR540" s="77"/>
      <c r="BS540" s="77"/>
      <c r="BT540" s="77"/>
    </row>
    <row r="541" spans="3:72" ht="19.5" customHeight="1" hidden="1">
      <c r="C541" s="75" t="s">
        <v>575</v>
      </c>
      <c r="D541" s="59"/>
      <c r="E541" s="59"/>
      <c r="F541" s="59"/>
      <c r="G541" s="59"/>
      <c r="H541" s="59"/>
      <c r="I541" s="59"/>
      <c r="J541" s="59"/>
      <c r="K541" s="59"/>
      <c r="L541" s="59"/>
      <c r="M541" s="59"/>
      <c r="N541" s="59"/>
      <c r="O541" s="59"/>
      <c r="P541" s="59"/>
      <c r="Q541" s="59"/>
      <c r="R541" s="59"/>
      <c r="S541" s="80"/>
      <c r="T541" s="80"/>
      <c r="U541" s="80"/>
      <c r="W541" s="457">
        <f>'[4]lien ket'!F224</f>
        <v>6530110564</v>
      </c>
      <c r="X541" s="457"/>
      <c r="Y541" s="457"/>
      <c r="Z541" s="457"/>
      <c r="AA541" s="457"/>
      <c r="AB541" s="457"/>
      <c r="AC541" s="94"/>
      <c r="AD541" s="457"/>
      <c r="AE541" s="457"/>
      <c r="AF541" s="457"/>
      <c r="AG541" s="457"/>
      <c r="AH541" s="457"/>
      <c r="AI541" s="457"/>
      <c r="BN541" s="77"/>
      <c r="BO541" s="77"/>
      <c r="BP541" s="77"/>
      <c r="BQ541" s="77"/>
      <c r="BR541" s="77"/>
      <c r="BS541" s="77"/>
      <c r="BT541" s="77"/>
    </row>
    <row r="542" spans="3:72" ht="19.5" customHeight="1" hidden="1">
      <c r="C542" s="75" t="s">
        <v>730</v>
      </c>
      <c r="D542" s="59"/>
      <c r="E542" s="59"/>
      <c r="F542" s="59"/>
      <c r="G542" s="59"/>
      <c r="H542" s="59"/>
      <c r="I542" s="59"/>
      <c r="J542" s="59"/>
      <c r="K542" s="59"/>
      <c r="L542" s="59"/>
      <c r="M542" s="59"/>
      <c r="N542" s="59"/>
      <c r="O542" s="59"/>
      <c r="P542" s="59"/>
      <c r="Q542" s="59"/>
      <c r="R542" s="59"/>
      <c r="S542" s="80"/>
      <c r="T542" s="80"/>
      <c r="U542" s="80"/>
      <c r="W542" s="457">
        <f>'[4]lien ket'!F223</f>
        <v>25996666081</v>
      </c>
      <c r="X542" s="457"/>
      <c r="Y542" s="457"/>
      <c r="Z542" s="457"/>
      <c r="AA542" s="457"/>
      <c r="AB542" s="457"/>
      <c r="AD542" s="457">
        <v>5010007987</v>
      </c>
      <c r="AE542" s="457"/>
      <c r="AF542" s="457"/>
      <c r="AG542" s="457"/>
      <c r="AH542" s="457"/>
      <c r="AI542" s="457"/>
      <c r="BN542" s="77"/>
      <c r="BO542" s="77"/>
      <c r="BP542" s="77"/>
      <c r="BQ542" s="77"/>
      <c r="BR542" s="77"/>
      <c r="BS542" s="77"/>
      <c r="BT542" s="77"/>
    </row>
    <row r="543" spans="3:72" ht="19.5" customHeight="1" hidden="1">
      <c r="C543" s="66" t="s">
        <v>46</v>
      </c>
      <c r="S543" s="80"/>
      <c r="T543" s="80"/>
      <c r="U543" s="80"/>
      <c r="W543" s="445">
        <f>W545</f>
        <v>0</v>
      </c>
      <c r="X543" s="445"/>
      <c r="Y543" s="445"/>
      <c r="Z543" s="445"/>
      <c r="AA543" s="445"/>
      <c r="AB543" s="445"/>
      <c r="AD543" s="445"/>
      <c r="AE543" s="445"/>
      <c r="AF543" s="445"/>
      <c r="AG543" s="445"/>
      <c r="AH543" s="445"/>
      <c r="AI543" s="445"/>
      <c r="BN543" s="77"/>
      <c r="BO543" s="77"/>
      <c r="BP543" s="77"/>
      <c r="BQ543" s="77"/>
      <c r="BR543" s="77"/>
      <c r="BS543" s="77"/>
      <c r="BT543" s="77"/>
    </row>
    <row r="544" spans="3:72" ht="19.5" customHeight="1" hidden="1">
      <c r="C544" s="66" t="s">
        <v>47</v>
      </c>
      <c r="S544" s="80"/>
      <c r="T544" s="80"/>
      <c r="U544" s="80"/>
      <c r="W544" s="451"/>
      <c r="X544" s="451"/>
      <c r="Y544" s="451"/>
      <c r="Z544" s="451"/>
      <c r="AA544" s="451"/>
      <c r="AB544" s="451"/>
      <c r="BN544" s="77"/>
      <c r="BO544" s="77"/>
      <c r="BP544" s="77"/>
      <c r="BQ544" s="77"/>
      <c r="BR544" s="77"/>
      <c r="BS544" s="77"/>
      <c r="BT544" s="77"/>
    </row>
    <row r="545" spans="3:72" ht="19.5" customHeight="1" hidden="1">
      <c r="C545" s="66" t="s">
        <v>48</v>
      </c>
      <c r="S545" s="80"/>
      <c r="T545" s="80"/>
      <c r="U545" s="80"/>
      <c r="W545" s="451"/>
      <c r="X545" s="451"/>
      <c r="Y545" s="451"/>
      <c r="Z545" s="451"/>
      <c r="AA545" s="451"/>
      <c r="AB545" s="451"/>
      <c r="BN545" s="77"/>
      <c r="BO545" s="77"/>
      <c r="BP545" s="77"/>
      <c r="BQ545" s="77"/>
      <c r="BR545" s="77"/>
      <c r="BS545" s="77"/>
      <c r="BT545" s="77"/>
    </row>
    <row r="546" spans="3:72" ht="19.5" customHeight="1" hidden="1">
      <c r="C546" s="66" t="s">
        <v>731</v>
      </c>
      <c r="S546" s="80"/>
      <c r="T546" s="80"/>
      <c r="U546" s="80"/>
      <c r="W546" s="451"/>
      <c r="X546" s="451"/>
      <c r="Y546" s="451"/>
      <c r="Z546" s="451"/>
      <c r="AA546" s="451"/>
      <c r="AB546" s="451"/>
      <c r="AD546" s="451">
        <f>AD542+AD543</f>
        <v>5010007987</v>
      </c>
      <c r="AE546" s="451"/>
      <c r="AF546" s="451"/>
      <c r="AG546" s="451"/>
      <c r="AH546" s="451"/>
      <c r="AI546" s="451"/>
      <c r="BN546" s="77"/>
      <c r="BO546" s="77"/>
      <c r="BP546" s="77"/>
      <c r="BQ546" s="77"/>
      <c r="BR546" s="77"/>
      <c r="BS546" s="77"/>
      <c r="BT546" s="77"/>
    </row>
    <row r="547" spans="3:72" ht="19.5" customHeight="1" hidden="1">
      <c r="C547" s="66" t="s">
        <v>504</v>
      </c>
      <c r="S547" s="80"/>
      <c r="T547" s="80"/>
      <c r="U547" s="80"/>
      <c r="W547" s="447"/>
      <c r="X547" s="447"/>
      <c r="Y547" s="447"/>
      <c r="Z547" s="447"/>
      <c r="AA547" s="447"/>
      <c r="AB547" s="447"/>
      <c r="AD547" s="447">
        <f>AD546*25%</f>
        <v>1252501996.75</v>
      </c>
      <c r="AE547" s="447"/>
      <c r="AF547" s="447"/>
      <c r="AG547" s="447"/>
      <c r="AH547" s="447"/>
      <c r="AI547" s="447"/>
      <c r="BN547" s="77"/>
      <c r="BO547" s="77"/>
      <c r="BP547" s="77"/>
      <c r="BQ547" s="77"/>
      <c r="BR547" s="77"/>
      <c r="BS547" s="77"/>
      <c r="BT547" s="77"/>
    </row>
    <row r="548" spans="3:74" ht="19.5" customHeight="1" hidden="1">
      <c r="C548" s="454" t="s">
        <v>361</v>
      </c>
      <c r="D548" s="454"/>
      <c r="E548" s="454"/>
      <c r="F548" s="454"/>
      <c r="G548" s="454"/>
      <c r="H548" s="454"/>
      <c r="I548" s="454"/>
      <c r="J548" s="454"/>
      <c r="K548" s="454"/>
      <c r="L548" s="454"/>
      <c r="M548" s="454"/>
      <c r="N548" s="454"/>
      <c r="O548" s="454"/>
      <c r="P548" s="454"/>
      <c r="Q548" s="454"/>
      <c r="R548" s="454"/>
      <c r="S548" s="454"/>
      <c r="T548" s="79"/>
      <c r="U548" s="80"/>
      <c r="W548" s="485">
        <f>W547</f>
        <v>0</v>
      </c>
      <c r="X548" s="485"/>
      <c r="Y548" s="485"/>
      <c r="Z548" s="485"/>
      <c r="AA548" s="485"/>
      <c r="AB548" s="485"/>
      <c r="AD548" s="485">
        <f>AD546-AD547</f>
        <v>3757505990.25</v>
      </c>
      <c r="AE548" s="485"/>
      <c r="AF548" s="485"/>
      <c r="AG548" s="485"/>
      <c r="AH548" s="485"/>
      <c r="AI548" s="485"/>
      <c r="BN548" s="77"/>
      <c r="BO548" s="77"/>
      <c r="BP548" s="77"/>
      <c r="BQ548" s="77"/>
      <c r="BR548" s="77"/>
      <c r="BS548" s="77"/>
      <c r="BT548" s="77"/>
      <c r="BU548" s="357">
        <f>'[4]lien ket'!F224</f>
        <v>6530110564</v>
      </c>
      <c r="BV548" s="358">
        <f>'[4]lien ket'!J224</f>
        <v>0</v>
      </c>
    </row>
    <row r="549" spans="19:72" ht="19.5" customHeight="1" hidden="1">
      <c r="S549" s="80"/>
      <c r="T549" s="80"/>
      <c r="U549" s="80"/>
      <c r="AD549" s="94"/>
      <c r="AE549" s="94"/>
      <c r="AF549" s="94"/>
      <c r="AG549" s="94"/>
      <c r="AH549" s="94"/>
      <c r="AI549" s="94"/>
      <c r="BN549" s="77"/>
      <c r="BO549" s="77"/>
      <c r="BP549" s="77"/>
      <c r="BQ549" s="77"/>
      <c r="BR549" s="77"/>
      <c r="BS549" s="77"/>
      <c r="BT549" s="77"/>
    </row>
    <row r="550" spans="1:72" ht="19.5" customHeight="1" hidden="1">
      <c r="A550" s="59">
        <v>34</v>
      </c>
      <c r="B550" s="59" t="s">
        <v>348</v>
      </c>
      <c r="C550" s="64" t="s">
        <v>576</v>
      </c>
      <c r="S550" s="80"/>
      <c r="T550" s="80"/>
      <c r="U550" s="80"/>
      <c r="AD550" s="94"/>
      <c r="AE550" s="94"/>
      <c r="AF550" s="94"/>
      <c r="AG550" s="94"/>
      <c r="AH550" s="94"/>
      <c r="AI550" s="94"/>
      <c r="BN550" s="77"/>
      <c r="BO550" s="77"/>
      <c r="BP550" s="77"/>
      <c r="BQ550" s="77"/>
      <c r="BR550" s="77"/>
      <c r="BS550" s="77"/>
      <c r="BT550" s="77"/>
    </row>
    <row r="551" spans="3:72" ht="19.5" customHeight="1" hidden="1">
      <c r="C551" s="92"/>
      <c r="D551" s="92"/>
      <c r="E551" s="92"/>
      <c r="F551" s="92"/>
      <c r="G551" s="92"/>
      <c r="H551" s="92"/>
      <c r="I551" s="92"/>
      <c r="J551" s="92"/>
      <c r="K551" s="92"/>
      <c r="L551" s="92"/>
      <c r="M551" s="92"/>
      <c r="N551" s="92"/>
      <c r="O551" s="92"/>
      <c r="P551" s="92"/>
      <c r="Q551" s="92"/>
      <c r="R551" s="92"/>
      <c r="S551" s="449"/>
      <c r="T551" s="449"/>
      <c r="U551" s="93"/>
      <c r="V551" s="92"/>
      <c r="W551" s="452" t="s">
        <v>577</v>
      </c>
      <c r="X551" s="453"/>
      <c r="Y551" s="453"/>
      <c r="Z551" s="453"/>
      <c r="AA551" s="453"/>
      <c r="AB551" s="453"/>
      <c r="AD551" s="452" t="s">
        <v>578</v>
      </c>
      <c r="AE551" s="453"/>
      <c r="AF551" s="453"/>
      <c r="AG551" s="453"/>
      <c r="AH551" s="453"/>
      <c r="AI551" s="453"/>
      <c r="BN551" s="77"/>
      <c r="BO551" s="77"/>
      <c r="BP551" s="77"/>
      <c r="BQ551" s="77"/>
      <c r="BR551" s="77"/>
      <c r="BS551" s="77"/>
      <c r="BT551" s="77"/>
    </row>
    <row r="552" spans="3:72" ht="19.5" customHeight="1" hidden="1">
      <c r="C552" s="92"/>
      <c r="D552" s="92"/>
      <c r="E552" s="92"/>
      <c r="F552" s="92"/>
      <c r="G552" s="92"/>
      <c r="H552" s="92"/>
      <c r="I552" s="92"/>
      <c r="J552" s="92"/>
      <c r="K552" s="92"/>
      <c r="L552" s="92"/>
      <c r="M552" s="92"/>
      <c r="N552" s="92"/>
      <c r="O552" s="92"/>
      <c r="P552" s="92"/>
      <c r="Q552" s="92"/>
      <c r="R552" s="92"/>
      <c r="S552" s="65"/>
      <c r="T552" s="65"/>
      <c r="U552" s="93"/>
      <c r="V552" s="92"/>
      <c r="W552" s="447" t="s">
        <v>354</v>
      </c>
      <c r="X552" s="448"/>
      <c r="Y552" s="448"/>
      <c r="Z552" s="448"/>
      <c r="AA552" s="448"/>
      <c r="AB552" s="448"/>
      <c r="AC552" s="94"/>
      <c r="AD552" s="447" t="s">
        <v>354</v>
      </c>
      <c r="AE552" s="448"/>
      <c r="AF552" s="448"/>
      <c r="AG552" s="448"/>
      <c r="AH552" s="448"/>
      <c r="AI552" s="448"/>
      <c r="BN552" s="77"/>
      <c r="BO552" s="77"/>
      <c r="BP552" s="77"/>
      <c r="BQ552" s="77"/>
      <c r="BR552" s="77"/>
      <c r="BS552" s="77"/>
      <c r="BT552" s="77"/>
    </row>
    <row r="553" spans="3:72" ht="19.5" customHeight="1" hidden="1">
      <c r="C553" s="75" t="s">
        <v>579</v>
      </c>
      <c r="D553" s="59"/>
      <c r="E553" s="59"/>
      <c r="F553" s="59"/>
      <c r="G553" s="59"/>
      <c r="H553" s="59"/>
      <c r="I553" s="59"/>
      <c r="J553" s="59"/>
      <c r="K553" s="59"/>
      <c r="L553" s="59"/>
      <c r="M553" s="59"/>
      <c r="N553" s="59"/>
      <c r="O553" s="59"/>
      <c r="P553" s="59"/>
      <c r="Q553" s="59"/>
      <c r="R553" s="59"/>
      <c r="S553" s="446"/>
      <c r="T553" s="446"/>
      <c r="U553" s="80"/>
      <c r="W553" s="450"/>
      <c r="X553" s="450"/>
      <c r="Y553" s="450"/>
      <c r="Z553" s="450"/>
      <c r="AA553" s="450"/>
      <c r="AB553" s="450"/>
      <c r="AD553" s="450"/>
      <c r="AE553" s="450"/>
      <c r="AF553" s="450"/>
      <c r="AG553" s="450"/>
      <c r="AH553" s="450"/>
      <c r="AI553" s="450"/>
      <c r="BN553" s="77"/>
      <c r="BO553" s="77"/>
      <c r="BP553" s="77"/>
      <c r="BQ553" s="77"/>
      <c r="BR553" s="77"/>
      <c r="BS553" s="77"/>
      <c r="BT553" s="77"/>
    </row>
    <row r="554" spans="3:72" ht="19.5" customHeight="1" hidden="1">
      <c r="C554" s="75" t="s">
        <v>580</v>
      </c>
      <c r="D554" s="59"/>
      <c r="E554" s="59"/>
      <c r="F554" s="59"/>
      <c r="G554" s="59"/>
      <c r="H554" s="59"/>
      <c r="I554" s="59"/>
      <c r="J554" s="59"/>
      <c r="K554" s="59"/>
      <c r="L554" s="59"/>
      <c r="M554" s="59"/>
      <c r="N554" s="59"/>
      <c r="O554" s="59"/>
      <c r="P554" s="59"/>
      <c r="Q554" s="59"/>
      <c r="R554" s="59"/>
      <c r="S554" s="446"/>
      <c r="T554" s="446"/>
      <c r="U554" s="80"/>
      <c r="W554" s="445"/>
      <c r="X554" s="445"/>
      <c r="Y554" s="445"/>
      <c r="Z554" s="445"/>
      <c r="AA554" s="445"/>
      <c r="AB554" s="445"/>
      <c r="AD554" s="445"/>
      <c r="AE554" s="445"/>
      <c r="AF554" s="445"/>
      <c r="AG554" s="445"/>
      <c r="AH554" s="445"/>
      <c r="AI554" s="445"/>
      <c r="BN554" s="77"/>
      <c r="BO554" s="77"/>
      <c r="BP554" s="77"/>
      <c r="BQ554" s="77"/>
      <c r="BR554" s="77"/>
      <c r="BS554" s="77"/>
      <c r="BT554" s="77"/>
    </row>
    <row r="555" spans="3:72" ht="19.5" customHeight="1" hidden="1">
      <c r="C555" s="75" t="s">
        <v>579</v>
      </c>
      <c r="D555" s="59"/>
      <c r="E555" s="59"/>
      <c r="F555" s="59"/>
      <c r="G555" s="59"/>
      <c r="H555" s="59"/>
      <c r="I555" s="59"/>
      <c r="J555" s="59"/>
      <c r="K555" s="59"/>
      <c r="L555" s="59"/>
      <c r="M555" s="59"/>
      <c r="N555" s="59"/>
      <c r="O555" s="59"/>
      <c r="P555" s="59"/>
      <c r="Q555" s="59"/>
      <c r="R555" s="59"/>
      <c r="S555" s="88"/>
      <c r="T555" s="88"/>
      <c r="U555" s="80"/>
      <c r="W555" s="445"/>
      <c r="X555" s="445"/>
      <c r="Y555" s="445"/>
      <c r="Z555" s="445"/>
      <c r="AA555" s="445"/>
      <c r="AB555" s="445"/>
      <c r="AD555" s="445"/>
      <c r="AE555" s="445"/>
      <c r="AF555" s="445"/>
      <c r="AG555" s="445"/>
      <c r="AH555" s="445"/>
      <c r="AI555" s="445"/>
      <c r="BN555" s="77"/>
      <c r="BO555" s="77"/>
      <c r="BP555" s="77"/>
      <c r="BQ555" s="77"/>
      <c r="BR555" s="77"/>
      <c r="BS555" s="77"/>
      <c r="BT555" s="77"/>
    </row>
    <row r="556" spans="3:72" ht="19.5" customHeight="1" hidden="1">
      <c r="C556" s="75" t="s">
        <v>581</v>
      </c>
      <c r="D556" s="59"/>
      <c r="E556" s="59"/>
      <c r="F556" s="59"/>
      <c r="G556" s="59"/>
      <c r="H556" s="59"/>
      <c r="I556" s="59"/>
      <c r="J556" s="59"/>
      <c r="K556" s="59"/>
      <c r="L556" s="59"/>
      <c r="M556" s="59"/>
      <c r="N556" s="59"/>
      <c r="O556" s="59"/>
      <c r="P556" s="59"/>
      <c r="Q556" s="59"/>
      <c r="R556" s="59"/>
      <c r="S556" s="88"/>
      <c r="T556" s="88"/>
      <c r="U556" s="80"/>
      <c r="W556" s="445"/>
      <c r="X556" s="445"/>
      <c r="Y556" s="445"/>
      <c r="Z556" s="445"/>
      <c r="AA556" s="445"/>
      <c r="AB556" s="445"/>
      <c r="AD556" s="445"/>
      <c r="AE556" s="445"/>
      <c r="AF556" s="445"/>
      <c r="AG556" s="445"/>
      <c r="AH556" s="445"/>
      <c r="AI556" s="445"/>
      <c r="BN556" s="77"/>
      <c r="BO556" s="77"/>
      <c r="BP556" s="77"/>
      <c r="BQ556" s="77"/>
      <c r="BR556" s="77"/>
      <c r="BS556" s="77"/>
      <c r="BT556" s="77"/>
    </row>
    <row r="557" spans="3:72" ht="19.5" customHeight="1" hidden="1">
      <c r="C557" s="75" t="s">
        <v>582</v>
      </c>
      <c r="D557" s="59"/>
      <c r="E557" s="59"/>
      <c r="F557" s="59"/>
      <c r="G557" s="59"/>
      <c r="H557" s="59"/>
      <c r="I557" s="59"/>
      <c r="J557" s="59"/>
      <c r="K557" s="59"/>
      <c r="L557" s="59"/>
      <c r="M557" s="59"/>
      <c r="N557" s="59"/>
      <c r="O557" s="59"/>
      <c r="P557" s="59"/>
      <c r="Q557" s="59"/>
      <c r="R557" s="59"/>
      <c r="S557" s="88"/>
      <c r="T557" s="88"/>
      <c r="U557" s="80"/>
      <c r="W557" s="445"/>
      <c r="X557" s="445"/>
      <c r="Y557" s="445"/>
      <c r="Z557" s="445"/>
      <c r="AA557" s="445"/>
      <c r="AB557" s="445"/>
      <c r="AD557" s="445"/>
      <c r="AE557" s="445"/>
      <c r="AF557" s="445"/>
      <c r="AG557" s="445"/>
      <c r="AH557" s="445"/>
      <c r="AI557" s="445"/>
      <c r="BN557" s="77"/>
      <c r="BO557" s="77"/>
      <c r="BP557" s="77"/>
      <c r="BQ557" s="77"/>
      <c r="BR557" s="77"/>
      <c r="BS557" s="77"/>
      <c r="BT557" s="77"/>
    </row>
    <row r="558" spans="3:72" ht="19.5" customHeight="1" hidden="1">
      <c r="C558" s="75" t="s">
        <v>583</v>
      </c>
      <c r="D558" s="59"/>
      <c r="E558" s="59"/>
      <c r="F558" s="59"/>
      <c r="G558" s="59"/>
      <c r="H558" s="59"/>
      <c r="I558" s="59"/>
      <c r="J558" s="59"/>
      <c r="K558" s="59"/>
      <c r="L558" s="59"/>
      <c r="M558" s="59"/>
      <c r="N558" s="59"/>
      <c r="O558" s="59"/>
      <c r="P558" s="59"/>
      <c r="Q558" s="59"/>
      <c r="R558" s="59"/>
      <c r="S558" s="88"/>
      <c r="T558" s="88"/>
      <c r="U558" s="80"/>
      <c r="W558" s="445"/>
      <c r="X558" s="445"/>
      <c r="Y558" s="445"/>
      <c r="Z558" s="445"/>
      <c r="AA558" s="445"/>
      <c r="AB558" s="445"/>
      <c r="AD558" s="445"/>
      <c r="AE558" s="445"/>
      <c r="AF558" s="445"/>
      <c r="AG558" s="445"/>
      <c r="AH558" s="445"/>
      <c r="AI558" s="445"/>
      <c r="BN558" s="77"/>
      <c r="BO558" s="77"/>
      <c r="BP558" s="77"/>
      <c r="BQ558" s="77"/>
      <c r="BR558" s="77"/>
      <c r="BS558" s="77"/>
      <c r="BT558" s="77"/>
    </row>
    <row r="559" spans="3:72" ht="19.5" customHeight="1" hidden="1">
      <c r="C559" s="75" t="s">
        <v>582</v>
      </c>
      <c r="D559" s="59"/>
      <c r="E559" s="59"/>
      <c r="F559" s="59"/>
      <c r="G559" s="59"/>
      <c r="H559" s="59"/>
      <c r="I559" s="59"/>
      <c r="J559" s="59"/>
      <c r="K559" s="59"/>
      <c r="L559" s="59"/>
      <c r="M559" s="59"/>
      <c r="N559" s="59"/>
      <c r="O559" s="59"/>
      <c r="P559" s="59"/>
      <c r="Q559" s="59"/>
      <c r="R559" s="59"/>
      <c r="S559" s="88"/>
      <c r="T559" s="88"/>
      <c r="U559" s="80"/>
      <c r="W559" s="445"/>
      <c r="X559" s="445"/>
      <c r="Y559" s="445"/>
      <c r="Z559" s="445"/>
      <c r="AA559" s="445"/>
      <c r="AB559" s="445"/>
      <c r="AD559" s="445"/>
      <c r="AE559" s="445"/>
      <c r="AF559" s="445"/>
      <c r="AG559" s="445"/>
      <c r="AH559" s="445"/>
      <c r="AI559" s="445"/>
      <c r="BN559" s="77"/>
      <c r="BO559" s="77"/>
      <c r="BP559" s="77"/>
      <c r="BQ559" s="77"/>
      <c r="BR559" s="77"/>
      <c r="BS559" s="77"/>
      <c r="BT559" s="77"/>
    </row>
    <row r="560" spans="3:72" ht="19.5" customHeight="1" hidden="1">
      <c r="C560" s="66" t="s">
        <v>584</v>
      </c>
      <c r="S560" s="80"/>
      <c r="T560" s="80"/>
      <c r="U560" s="80"/>
      <c r="W560" s="445"/>
      <c r="X560" s="445"/>
      <c r="Y560" s="445"/>
      <c r="Z560" s="445"/>
      <c r="AA560" s="445"/>
      <c r="AB560" s="445"/>
      <c r="AD560" s="445"/>
      <c r="AE560" s="445"/>
      <c r="AF560" s="445"/>
      <c r="AG560" s="445"/>
      <c r="AH560" s="445"/>
      <c r="AI560" s="445"/>
      <c r="BN560" s="77"/>
      <c r="BO560" s="77"/>
      <c r="BP560" s="77"/>
      <c r="BQ560" s="77"/>
      <c r="BR560" s="77"/>
      <c r="BS560" s="77"/>
      <c r="BT560" s="77"/>
    </row>
    <row r="561" spans="3:72" ht="19.5" customHeight="1" hidden="1">
      <c r="C561" s="66" t="s">
        <v>585</v>
      </c>
      <c r="S561" s="80"/>
      <c r="T561" s="80"/>
      <c r="U561" s="80"/>
      <c r="W561" s="445"/>
      <c r="X561" s="445"/>
      <c r="Y561" s="445"/>
      <c r="Z561" s="445"/>
      <c r="AA561" s="445"/>
      <c r="AB561" s="445"/>
      <c r="AD561" s="445"/>
      <c r="AE561" s="445"/>
      <c r="AF561" s="445"/>
      <c r="AG561" s="445"/>
      <c r="AH561" s="445"/>
      <c r="AI561" s="445"/>
      <c r="BN561" s="77"/>
      <c r="BO561" s="77"/>
      <c r="BP561" s="77"/>
      <c r="BQ561" s="77"/>
      <c r="BR561" s="77"/>
      <c r="BS561" s="77"/>
      <c r="BT561" s="77"/>
    </row>
    <row r="562" spans="3:72" ht="19.5" customHeight="1" hidden="1">
      <c r="C562" s="66" t="s">
        <v>586</v>
      </c>
      <c r="S562" s="80"/>
      <c r="T562" s="80"/>
      <c r="U562" s="80"/>
      <c r="W562" s="445"/>
      <c r="X562" s="445"/>
      <c r="Y562" s="445"/>
      <c r="Z562" s="445"/>
      <c r="AA562" s="445"/>
      <c r="AB562" s="445"/>
      <c r="AD562" s="445"/>
      <c r="AE562" s="445"/>
      <c r="AF562" s="445"/>
      <c r="AG562" s="445"/>
      <c r="AH562" s="445"/>
      <c r="AI562" s="445"/>
      <c r="BN562" s="77"/>
      <c r="BO562" s="77"/>
      <c r="BP562" s="77"/>
      <c r="BQ562" s="77"/>
      <c r="BR562" s="77"/>
      <c r="BS562" s="77"/>
      <c r="BT562" s="77"/>
    </row>
    <row r="563" spans="3:72" ht="19.5" customHeight="1" hidden="1">
      <c r="C563" s="454" t="s">
        <v>361</v>
      </c>
      <c r="D563" s="454"/>
      <c r="E563" s="454"/>
      <c r="F563" s="454"/>
      <c r="G563" s="454"/>
      <c r="H563" s="454"/>
      <c r="I563" s="454"/>
      <c r="J563" s="454"/>
      <c r="K563" s="454"/>
      <c r="L563" s="454"/>
      <c r="M563" s="454"/>
      <c r="N563" s="454"/>
      <c r="O563" s="454"/>
      <c r="P563" s="454"/>
      <c r="Q563" s="454"/>
      <c r="R563" s="454"/>
      <c r="S563" s="454"/>
      <c r="T563" s="79"/>
      <c r="U563" s="80"/>
      <c r="W563" s="485">
        <f>SUBTOTAL(9,W553:AB562)</f>
        <v>0</v>
      </c>
      <c r="X563" s="485"/>
      <c r="Y563" s="485"/>
      <c r="Z563" s="485"/>
      <c r="AA563" s="485"/>
      <c r="AB563" s="485"/>
      <c r="AD563" s="485">
        <f>SUBTOTAL(9,AD553:AI562)</f>
        <v>0</v>
      </c>
      <c r="AE563" s="485"/>
      <c r="AF563" s="485"/>
      <c r="AG563" s="485"/>
      <c r="AH563" s="485"/>
      <c r="AI563" s="485"/>
      <c r="BN563" s="77"/>
      <c r="BO563" s="77"/>
      <c r="BP563" s="77"/>
      <c r="BQ563" s="77"/>
      <c r="BR563" s="77"/>
      <c r="BS563" s="77"/>
      <c r="BT563" s="77"/>
    </row>
    <row r="564" spans="3:72" ht="19.5" customHeight="1" hidden="1">
      <c r="C564" s="62"/>
      <c r="D564" s="62"/>
      <c r="E564" s="62"/>
      <c r="F564" s="62"/>
      <c r="G564" s="62"/>
      <c r="H564" s="62"/>
      <c r="I564" s="62"/>
      <c r="J564" s="62"/>
      <c r="K564" s="62"/>
      <c r="L564" s="62"/>
      <c r="M564" s="62"/>
      <c r="N564" s="62"/>
      <c r="O564" s="62"/>
      <c r="P564" s="62"/>
      <c r="Q564" s="62"/>
      <c r="R564" s="62"/>
      <c r="S564" s="62"/>
      <c r="T564" s="79"/>
      <c r="U564" s="80"/>
      <c r="W564" s="82"/>
      <c r="X564" s="82"/>
      <c r="Y564" s="82"/>
      <c r="Z564" s="82"/>
      <c r="AA564" s="82"/>
      <c r="AB564" s="82"/>
      <c r="AD564" s="82"/>
      <c r="AE564" s="82"/>
      <c r="AF564" s="82"/>
      <c r="AG564" s="82"/>
      <c r="AH564" s="82"/>
      <c r="AI564" s="82"/>
      <c r="BN564" s="77"/>
      <c r="BO564" s="77"/>
      <c r="BP564" s="77"/>
      <c r="BQ564" s="77"/>
      <c r="BR564" s="77"/>
      <c r="BS564" s="77"/>
      <c r="BT564" s="77"/>
    </row>
    <row r="565" spans="19:72" ht="10.5" customHeight="1" hidden="1">
      <c r="S565" s="80"/>
      <c r="T565" s="80"/>
      <c r="U565" s="80"/>
      <c r="AD565" s="94"/>
      <c r="AE565" s="94"/>
      <c r="AF565" s="94"/>
      <c r="AG565" s="94"/>
      <c r="AH565" s="94"/>
      <c r="AI565" s="94"/>
      <c r="BN565" s="77"/>
      <c r="BO565" s="77"/>
      <c r="BP565" s="77"/>
      <c r="BQ565" s="77"/>
      <c r="BR565" s="77"/>
      <c r="BS565" s="77"/>
      <c r="BT565" s="77"/>
    </row>
    <row r="566" spans="1:72" ht="31.5" customHeight="1">
      <c r="A566" s="62">
        <v>25</v>
      </c>
      <c r="C566" s="64" t="s">
        <v>49</v>
      </c>
      <c r="S566" s="80"/>
      <c r="T566" s="80"/>
      <c r="U566" s="80"/>
      <c r="W566" s="456" t="str">
        <f>W521</f>
        <v>30/09/2013</v>
      </c>
      <c r="X566" s="456"/>
      <c r="Y566" s="456"/>
      <c r="Z566" s="456"/>
      <c r="AA566" s="456"/>
      <c r="AB566" s="456"/>
      <c r="AD566" s="456" t="s">
        <v>975</v>
      </c>
      <c r="AE566" s="456"/>
      <c r="AF566" s="456"/>
      <c r="AG566" s="456"/>
      <c r="AH566" s="456"/>
      <c r="AI566" s="456"/>
      <c r="AK566" s="59">
        <v>26</v>
      </c>
      <c r="AL566" s="59" t="s">
        <v>348</v>
      </c>
      <c r="AM566" s="64" t="s">
        <v>567</v>
      </c>
      <c r="BN566" s="77"/>
      <c r="BO566" s="77"/>
      <c r="BP566" s="77"/>
      <c r="BQ566" s="77"/>
      <c r="BR566" s="77"/>
      <c r="BS566" s="77"/>
      <c r="BT566" s="77"/>
    </row>
    <row r="567" spans="3:72" ht="19.5" customHeight="1">
      <c r="C567" s="92"/>
      <c r="D567" s="92"/>
      <c r="E567" s="92"/>
      <c r="F567" s="92"/>
      <c r="G567" s="92"/>
      <c r="H567" s="92"/>
      <c r="I567" s="92"/>
      <c r="J567" s="92"/>
      <c r="K567" s="92"/>
      <c r="L567" s="92"/>
      <c r="M567" s="92"/>
      <c r="N567" s="92"/>
      <c r="O567" s="92"/>
      <c r="P567" s="92"/>
      <c r="Q567" s="92"/>
      <c r="R567" s="92"/>
      <c r="S567" s="449"/>
      <c r="T567" s="449"/>
      <c r="U567" s="93"/>
      <c r="V567" s="92"/>
      <c r="W567" s="447" t="s">
        <v>354</v>
      </c>
      <c r="X567" s="448"/>
      <c r="Y567" s="448"/>
      <c r="Z567" s="448"/>
      <c r="AA567" s="448"/>
      <c r="AB567" s="448"/>
      <c r="AC567" s="94"/>
      <c r="AD567" s="447" t="s">
        <v>354</v>
      </c>
      <c r="AE567" s="448"/>
      <c r="AF567" s="448"/>
      <c r="AG567" s="448"/>
      <c r="AH567" s="448"/>
      <c r="AI567" s="448"/>
      <c r="AM567" s="92"/>
      <c r="AN567" s="92"/>
      <c r="AO567" s="92"/>
      <c r="AP567" s="92"/>
      <c r="AQ567" s="92"/>
      <c r="AR567" s="92"/>
      <c r="AS567" s="92"/>
      <c r="AT567" s="92"/>
      <c r="AU567" s="92"/>
      <c r="AV567" s="92"/>
      <c r="AW567" s="92"/>
      <c r="AX567" s="92"/>
      <c r="AY567" s="92"/>
      <c r="AZ567" s="92"/>
      <c r="BA567" s="92"/>
      <c r="BB567" s="92"/>
      <c r="BC567" s="92"/>
      <c r="BD567" s="92"/>
      <c r="BE567" s="92"/>
      <c r="BF567" s="92"/>
      <c r="BG567" s="681" t="s">
        <v>514</v>
      </c>
      <c r="BH567" s="681"/>
      <c r="BI567" s="681"/>
      <c r="BJ567" s="681"/>
      <c r="BK567" s="681"/>
      <c r="BL567" s="681"/>
      <c r="BN567" s="681" t="s">
        <v>515</v>
      </c>
      <c r="BO567" s="681"/>
      <c r="BP567" s="681"/>
      <c r="BQ567" s="681"/>
      <c r="BR567" s="681"/>
      <c r="BS567" s="681"/>
      <c r="BT567" s="74"/>
    </row>
    <row r="568" spans="3:74" ht="19.5" customHeight="1">
      <c r="C568" s="92" t="s">
        <v>589</v>
      </c>
      <c r="D568" s="59"/>
      <c r="E568" s="59"/>
      <c r="F568" s="59"/>
      <c r="G568" s="59"/>
      <c r="H568" s="59"/>
      <c r="I568" s="59"/>
      <c r="J568" s="59"/>
      <c r="K568" s="59"/>
      <c r="L568" s="59"/>
      <c r="M568" s="59"/>
      <c r="N568" s="59"/>
      <c r="O568" s="59"/>
      <c r="P568" s="59"/>
      <c r="Q568" s="59"/>
      <c r="R568" s="59"/>
      <c r="S568" s="446"/>
      <c r="T568" s="446"/>
      <c r="U568" s="80"/>
      <c r="W568" s="450">
        <v>2049887990</v>
      </c>
      <c r="X568" s="450"/>
      <c r="Y568" s="450"/>
      <c r="Z568" s="450"/>
      <c r="AA568" s="450"/>
      <c r="AB568" s="450"/>
      <c r="AD568" s="445">
        <v>5025821063</v>
      </c>
      <c r="AE568" s="445"/>
      <c r="AF568" s="445"/>
      <c r="AG568" s="445"/>
      <c r="AH568" s="445"/>
      <c r="AI568" s="445"/>
      <c r="AM568" s="75" t="s">
        <v>569</v>
      </c>
      <c r="AN568" s="59"/>
      <c r="AO568" s="59"/>
      <c r="AP568" s="59"/>
      <c r="AQ568" s="59"/>
      <c r="AR568" s="59"/>
      <c r="AS568" s="59"/>
      <c r="AT568" s="59"/>
      <c r="AU568" s="59"/>
      <c r="AV568" s="59"/>
      <c r="AW568" s="59"/>
      <c r="AX568" s="59"/>
      <c r="AY568" s="59"/>
      <c r="AZ568" s="59"/>
      <c r="BA568" s="59"/>
      <c r="BB568" s="59"/>
      <c r="BC568" s="59"/>
      <c r="BD568" s="59"/>
      <c r="BG568" s="548"/>
      <c r="BH568" s="548"/>
      <c r="BI568" s="548"/>
      <c r="BJ568" s="548"/>
      <c r="BK568" s="548"/>
      <c r="BL568" s="548"/>
      <c r="BN568" s="548"/>
      <c r="BO568" s="548"/>
      <c r="BP568" s="548"/>
      <c r="BQ568" s="548"/>
      <c r="BR568" s="548"/>
      <c r="BS568" s="548"/>
      <c r="BT568" s="77"/>
      <c r="BV568" s="358"/>
    </row>
    <row r="569" spans="3:74" ht="19.5" customHeight="1">
      <c r="C569" s="75" t="s">
        <v>595</v>
      </c>
      <c r="D569" s="59"/>
      <c r="E569" s="59"/>
      <c r="F569" s="59"/>
      <c r="G569" s="59"/>
      <c r="H569" s="59"/>
      <c r="I569" s="59"/>
      <c r="J569" s="59"/>
      <c r="K569" s="59"/>
      <c r="L569" s="59"/>
      <c r="M569" s="59"/>
      <c r="N569" s="59"/>
      <c r="O569" s="59"/>
      <c r="P569" s="59"/>
      <c r="Q569" s="59"/>
      <c r="R569" s="59"/>
      <c r="S569" s="446"/>
      <c r="T569" s="446"/>
      <c r="U569" s="80"/>
      <c r="W569" s="445">
        <v>20863598253</v>
      </c>
      <c r="X569" s="445"/>
      <c r="Y569" s="445"/>
      <c r="Z569" s="445"/>
      <c r="AA569" s="445"/>
      <c r="AB569" s="445"/>
      <c r="AD569" s="445">
        <v>19271295718</v>
      </c>
      <c r="AE569" s="445"/>
      <c r="AF569" s="445"/>
      <c r="AG569" s="445"/>
      <c r="AH569" s="445"/>
      <c r="AI569" s="445"/>
      <c r="AM569" s="75" t="s">
        <v>39</v>
      </c>
      <c r="AN569" s="59"/>
      <c r="AO569" s="59"/>
      <c r="AP569" s="59"/>
      <c r="AQ569" s="59"/>
      <c r="AR569" s="59"/>
      <c r="AS569" s="59"/>
      <c r="AT569" s="59"/>
      <c r="AU569" s="59"/>
      <c r="AV569" s="59"/>
      <c r="AW569" s="59"/>
      <c r="AX569" s="59"/>
      <c r="AY569" s="59"/>
      <c r="AZ569" s="59"/>
      <c r="BA569" s="59"/>
      <c r="BB569" s="59"/>
      <c r="BC569" s="59"/>
      <c r="BD569" s="59"/>
      <c r="BG569" s="469"/>
      <c r="BH569" s="469"/>
      <c r="BI569" s="469"/>
      <c r="BJ569" s="469"/>
      <c r="BK569" s="469"/>
      <c r="BL569" s="469"/>
      <c r="BN569" s="469"/>
      <c r="BO569" s="469"/>
      <c r="BP569" s="469"/>
      <c r="BQ569" s="469"/>
      <c r="BR569" s="469"/>
      <c r="BS569" s="469"/>
      <c r="BT569" s="78"/>
      <c r="BV569" s="358"/>
    </row>
    <row r="570" spans="3:74" ht="19.5" customHeight="1">
      <c r="C570" s="75" t="s">
        <v>599</v>
      </c>
      <c r="D570" s="59"/>
      <c r="E570" s="59"/>
      <c r="F570" s="59"/>
      <c r="G570" s="59"/>
      <c r="H570" s="59"/>
      <c r="I570" s="59"/>
      <c r="J570" s="59"/>
      <c r="K570" s="59"/>
      <c r="L570" s="59"/>
      <c r="M570" s="59"/>
      <c r="N570" s="59"/>
      <c r="O570" s="59"/>
      <c r="P570" s="59"/>
      <c r="Q570" s="59"/>
      <c r="R570" s="59"/>
      <c r="S570" s="88"/>
      <c r="T570" s="88"/>
      <c r="U570" s="80"/>
      <c r="W570" s="445">
        <v>548673084</v>
      </c>
      <c r="X570" s="445"/>
      <c r="Y570" s="445"/>
      <c r="Z570" s="445"/>
      <c r="AA570" s="445"/>
      <c r="AB570" s="445"/>
      <c r="AD570" s="445">
        <v>548673084</v>
      </c>
      <c r="AE570" s="445"/>
      <c r="AF570" s="445"/>
      <c r="AG570" s="445"/>
      <c r="AH570" s="445"/>
      <c r="AI570" s="445"/>
      <c r="AM570" s="75"/>
      <c r="AN570" s="59"/>
      <c r="AO570" s="59"/>
      <c r="AP570" s="59"/>
      <c r="AQ570" s="59"/>
      <c r="AR570" s="59"/>
      <c r="AS570" s="59"/>
      <c r="AT570" s="59"/>
      <c r="AU570" s="59"/>
      <c r="AV570" s="59"/>
      <c r="AW570" s="59"/>
      <c r="AX570" s="59"/>
      <c r="AY570" s="59"/>
      <c r="AZ570" s="59"/>
      <c r="BA570" s="59"/>
      <c r="BB570" s="59"/>
      <c r="BC570" s="59"/>
      <c r="BD570" s="59"/>
      <c r="BG570" s="78"/>
      <c r="BH570" s="78"/>
      <c r="BI570" s="78"/>
      <c r="BJ570" s="78"/>
      <c r="BK570" s="78"/>
      <c r="BL570" s="78"/>
      <c r="BN570" s="78"/>
      <c r="BO570" s="78"/>
      <c r="BP570" s="78"/>
      <c r="BQ570" s="78"/>
      <c r="BR570" s="78"/>
      <c r="BS570" s="78"/>
      <c r="BT570" s="78"/>
      <c r="BV570" s="358"/>
    </row>
    <row r="571" spans="3:74" ht="19.5" customHeight="1">
      <c r="C571" s="75" t="s">
        <v>601</v>
      </c>
      <c r="D571" s="59"/>
      <c r="E571" s="59"/>
      <c r="F571" s="59"/>
      <c r="G571" s="59"/>
      <c r="H571" s="59"/>
      <c r="I571" s="59"/>
      <c r="J571" s="59"/>
      <c r="K571" s="59"/>
      <c r="L571" s="59"/>
      <c r="M571" s="59"/>
      <c r="N571" s="59"/>
      <c r="O571" s="59"/>
      <c r="P571" s="59"/>
      <c r="Q571" s="59"/>
      <c r="R571" s="59"/>
      <c r="S571" s="88"/>
      <c r="T571" s="88"/>
      <c r="U571" s="80"/>
      <c r="W571" s="445">
        <v>20851955325</v>
      </c>
      <c r="X571" s="445"/>
      <c r="Y571" s="445"/>
      <c r="Z571" s="445"/>
      <c r="AA571" s="445"/>
      <c r="AB571" s="445"/>
      <c r="AD571" s="445">
        <v>15426094651</v>
      </c>
      <c r="AE571" s="445"/>
      <c r="AF571" s="445"/>
      <c r="AG571" s="445"/>
      <c r="AH571" s="445"/>
      <c r="AI571" s="445"/>
      <c r="AM571" s="75"/>
      <c r="AN571" s="59"/>
      <c r="AO571" s="59"/>
      <c r="AP571" s="59"/>
      <c r="AQ571" s="59"/>
      <c r="AR571" s="59"/>
      <c r="AS571" s="59"/>
      <c r="AT571" s="59"/>
      <c r="AU571" s="59"/>
      <c r="AV571" s="59"/>
      <c r="AW571" s="59"/>
      <c r="AX571" s="59"/>
      <c r="AY571" s="59"/>
      <c r="AZ571" s="59"/>
      <c r="BA571" s="59"/>
      <c r="BB571" s="59"/>
      <c r="BC571" s="59"/>
      <c r="BD571" s="59"/>
      <c r="BG571" s="78"/>
      <c r="BH571" s="78"/>
      <c r="BI571" s="78"/>
      <c r="BJ571" s="78"/>
      <c r="BK571" s="78"/>
      <c r="BL571" s="78"/>
      <c r="BN571" s="78"/>
      <c r="BO571" s="78"/>
      <c r="BP571" s="78"/>
      <c r="BQ571" s="78"/>
      <c r="BR571" s="78"/>
      <c r="BS571" s="78"/>
      <c r="BT571" s="78"/>
      <c r="BV571" s="358"/>
    </row>
    <row r="572" spans="3:74" ht="19.5" customHeight="1">
      <c r="C572" s="75" t="s">
        <v>603</v>
      </c>
      <c r="D572" s="59"/>
      <c r="E572" s="59"/>
      <c r="F572" s="59"/>
      <c r="G572" s="59"/>
      <c r="H572" s="59"/>
      <c r="I572" s="59"/>
      <c r="J572" s="59"/>
      <c r="K572" s="59"/>
      <c r="L572" s="59"/>
      <c r="M572" s="59"/>
      <c r="N572" s="59"/>
      <c r="O572" s="59"/>
      <c r="P572" s="59"/>
      <c r="Q572" s="59"/>
      <c r="R572" s="59"/>
      <c r="S572" s="88"/>
      <c r="T572" s="88"/>
      <c r="U572" s="80"/>
      <c r="W572" s="445">
        <v>13034088585</v>
      </c>
      <c r="X572" s="445"/>
      <c r="Y572" s="445"/>
      <c r="Z572" s="445"/>
      <c r="AA572" s="445"/>
      <c r="AB572" s="445"/>
      <c r="AD572" s="445">
        <v>11383549958</v>
      </c>
      <c r="AE572" s="445"/>
      <c r="AF572" s="445"/>
      <c r="AG572" s="445"/>
      <c r="AH572" s="445"/>
      <c r="AI572" s="445"/>
      <c r="AM572" s="75"/>
      <c r="AN572" s="59"/>
      <c r="AO572" s="59"/>
      <c r="AP572" s="59"/>
      <c r="AQ572" s="59"/>
      <c r="AR572" s="59"/>
      <c r="AS572" s="59"/>
      <c r="AT572" s="59"/>
      <c r="AU572" s="59"/>
      <c r="AV572" s="59"/>
      <c r="AW572" s="59"/>
      <c r="AX572" s="59"/>
      <c r="AY572" s="59"/>
      <c r="AZ572" s="59"/>
      <c r="BA572" s="59"/>
      <c r="BB572" s="59"/>
      <c r="BC572" s="59"/>
      <c r="BD572" s="59"/>
      <c r="BG572" s="78"/>
      <c r="BH572" s="78"/>
      <c r="BI572" s="78"/>
      <c r="BJ572" s="78"/>
      <c r="BK572" s="78"/>
      <c r="BL572" s="78"/>
      <c r="BN572" s="78"/>
      <c r="BO572" s="78"/>
      <c r="BP572" s="78"/>
      <c r="BQ572" s="78"/>
      <c r="BR572" s="78"/>
      <c r="BS572" s="78"/>
      <c r="BT572" s="78"/>
      <c r="BV572" s="358"/>
    </row>
    <row r="573" spans="3:74" ht="19.5" customHeight="1">
      <c r="C573" s="75" t="s">
        <v>50</v>
      </c>
      <c r="D573" s="59"/>
      <c r="E573" s="59"/>
      <c r="F573" s="59"/>
      <c r="G573" s="59"/>
      <c r="H573" s="59"/>
      <c r="I573" s="59"/>
      <c r="J573" s="59"/>
      <c r="K573" s="59"/>
      <c r="L573" s="59"/>
      <c r="M573" s="59"/>
      <c r="N573" s="59"/>
      <c r="O573" s="59"/>
      <c r="P573" s="59"/>
      <c r="Q573" s="59"/>
      <c r="R573" s="59"/>
      <c r="S573" s="88"/>
      <c r="T573" s="88"/>
      <c r="U573" s="80"/>
      <c r="W573" s="445">
        <v>40393718700</v>
      </c>
      <c r="X573" s="445"/>
      <c r="Y573" s="445"/>
      <c r="Z573" s="445"/>
      <c r="AA573" s="445"/>
      <c r="AB573" s="445"/>
      <c r="AD573" s="445">
        <v>13000000000</v>
      </c>
      <c r="AE573" s="445"/>
      <c r="AF573" s="445"/>
      <c r="AG573" s="445"/>
      <c r="AH573" s="445"/>
      <c r="AI573" s="445"/>
      <c r="AM573" s="75"/>
      <c r="AN573" s="59"/>
      <c r="AO573" s="59"/>
      <c r="AP573" s="59"/>
      <c r="AQ573" s="59"/>
      <c r="AR573" s="59"/>
      <c r="AS573" s="59"/>
      <c r="AT573" s="59"/>
      <c r="AU573" s="59"/>
      <c r="AV573" s="59"/>
      <c r="AW573" s="59"/>
      <c r="AX573" s="59"/>
      <c r="AY573" s="59"/>
      <c r="AZ573" s="59"/>
      <c r="BA573" s="59"/>
      <c r="BB573" s="59"/>
      <c r="BC573" s="59"/>
      <c r="BD573" s="59"/>
      <c r="BG573" s="78"/>
      <c r="BH573" s="78"/>
      <c r="BI573" s="78"/>
      <c r="BJ573" s="78"/>
      <c r="BK573" s="78"/>
      <c r="BL573" s="78"/>
      <c r="BN573" s="78"/>
      <c r="BO573" s="78"/>
      <c r="BP573" s="78"/>
      <c r="BQ573" s="78"/>
      <c r="BR573" s="78"/>
      <c r="BS573" s="78"/>
      <c r="BT573" s="78"/>
      <c r="BV573" s="358"/>
    </row>
    <row r="574" spans="3:74" ht="19.5" customHeight="1">
      <c r="C574" s="75" t="s">
        <v>51</v>
      </c>
      <c r="D574" s="59"/>
      <c r="E574" s="59"/>
      <c r="F574" s="59"/>
      <c r="G574" s="59"/>
      <c r="H574" s="59"/>
      <c r="I574" s="59"/>
      <c r="J574" s="59"/>
      <c r="K574" s="59"/>
      <c r="L574" s="59"/>
      <c r="M574" s="59"/>
      <c r="N574" s="59"/>
      <c r="O574" s="59"/>
      <c r="P574" s="59"/>
      <c r="Q574" s="59"/>
      <c r="R574" s="59"/>
      <c r="S574" s="88"/>
      <c r="T574" s="88"/>
      <c r="U574" s="80"/>
      <c r="W574" s="554">
        <v>3313490399</v>
      </c>
      <c r="X574" s="554"/>
      <c r="Y574" s="554"/>
      <c r="Z574" s="554"/>
      <c r="AA574" s="554"/>
      <c r="AB574" s="554"/>
      <c r="AD574" s="554">
        <v>3055819737</v>
      </c>
      <c r="AE574" s="554"/>
      <c r="AF574" s="554"/>
      <c r="AG574" s="554"/>
      <c r="AH574" s="554"/>
      <c r="AI574" s="554"/>
      <c r="AM574" s="75"/>
      <c r="AN574" s="59"/>
      <c r="AO574" s="59"/>
      <c r="AP574" s="59"/>
      <c r="AQ574" s="59"/>
      <c r="AR574" s="59"/>
      <c r="AS574" s="59"/>
      <c r="AT574" s="59"/>
      <c r="AU574" s="59"/>
      <c r="AV574" s="59"/>
      <c r="AW574" s="59"/>
      <c r="AX574" s="59"/>
      <c r="AY574" s="59"/>
      <c r="AZ574" s="59"/>
      <c r="BA574" s="59"/>
      <c r="BB574" s="59"/>
      <c r="BC574" s="59"/>
      <c r="BD574" s="59"/>
      <c r="BG574" s="78"/>
      <c r="BH574" s="78"/>
      <c r="BI574" s="78"/>
      <c r="BJ574" s="78"/>
      <c r="BK574" s="78"/>
      <c r="BL574" s="78"/>
      <c r="BN574" s="78"/>
      <c r="BO574" s="78"/>
      <c r="BP574" s="78"/>
      <c r="BQ574" s="78"/>
      <c r="BR574" s="78"/>
      <c r="BS574" s="78"/>
      <c r="BT574" s="78"/>
      <c r="BU574" s="357">
        <f>'[4]lien ket'!G215</f>
        <v>39383748708</v>
      </c>
      <c r="BV574" s="358"/>
    </row>
    <row r="575" spans="3:76" ht="19.5" customHeight="1" thickBot="1">
      <c r="C575" s="454" t="s">
        <v>361</v>
      </c>
      <c r="D575" s="454"/>
      <c r="E575" s="454"/>
      <c r="F575" s="454"/>
      <c r="G575" s="454"/>
      <c r="H575" s="454"/>
      <c r="I575" s="454"/>
      <c r="J575" s="454"/>
      <c r="K575" s="454"/>
      <c r="L575" s="454"/>
      <c r="M575" s="454"/>
      <c r="N575" s="454"/>
      <c r="O575" s="454"/>
      <c r="P575" s="454"/>
      <c r="Q575" s="454"/>
      <c r="R575" s="454"/>
      <c r="S575" s="454"/>
      <c r="T575" s="79"/>
      <c r="U575" s="80"/>
      <c r="W575" s="455">
        <f>SUBTOTAL(9,W568:AB574)</f>
        <v>101055412336</v>
      </c>
      <c r="X575" s="455"/>
      <c r="Y575" s="455"/>
      <c r="Z575" s="455"/>
      <c r="AA575" s="455"/>
      <c r="AB575" s="455"/>
      <c r="AD575" s="455">
        <f>SUBTOTAL(9,AD568:AI574)</f>
        <v>67711254211</v>
      </c>
      <c r="AE575" s="455"/>
      <c r="AF575" s="455"/>
      <c r="AG575" s="455"/>
      <c r="AH575" s="455"/>
      <c r="AI575" s="455"/>
      <c r="AM575" s="59" t="s">
        <v>361</v>
      </c>
      <c r="AN575" s="59"/>
      <c r="AO575" s="59"/>
      <c r="AP575" s="59"/>
      <c r="AQ575" s="59"/>
      <c r="AR575" s="59"/>
      <c r="AS575" s="59"/>
      <c r="AT575" s="59"/>
      <c r="AU575" s="59"/>
      <c r="AV575" s="59"/>
      <c r="AW575" s="59"/>
      <c r="AX575" s="59"/>
      <c r="AY575" s="59"/>
      <c r="AZ575" s="59"/>
      <c r="BA575" s="59"/>
      <c r="BB575" s="59"/>
      <c r="BC575" s="59"/>
      <c r="BD575" s="59"/>
      <c r="BG575" s="489">
        <f>SUBTOTAL(9,BG568:BL574)</f>
        <v>0</v>
      </c>
      <c r="BH575" s="489"/>
      <c r="BI575" s="489"/>
      <c r="BJ575" s="489"/>
      <c r="BK575" s="489"/>
      <c r="BL575" s="489"/>
      <c r="BN575" s="489">
        <f>SUBTOTAL(9,BN568:BS574)</f>
        <v>0</v>
      </c>
      <c r="BO575" s="489"/>
      <c r="BP575" s="489"/>
      <c r="BQ575" s="489"/>
      <c r="BR575" s="489"/>
      <c r="BS575" s="489"/>
      <c r="BT575" s="81"/>
      <c r="BU575" s="357">
        <f>'[4]lien ket'!F215</f>
        <v>58260594165</v>
      </c>
      <c r="BV575" s="402">
        <f>91678675125</f>
        <v>91678675125</v>
      </c>
      <c r="BW575" s="150">
        <f>BU575-W575</f>
        <v>-42794818171</v>
      </c>
      <c r="BX575" s="72">
        <f>BV575-AD575</f>
        <v>23967420914</v>
      </c>
    </row>
    <row r="576" spans="19:74" ht="18.75" customHeight="1" hidden="1" thickTop="1">
      <c r="S576" s="80"/>
      <c r="T576" s="80"/>
      <c r="U576" s="80"/>
      <c r="AD576" s="94"/>
      <c r="AE576" s="94"/>
      <c r="AF576" s="94"/>
      <c r="AG576" s="94"/>
      <c r="AH576" s="94"/>
      <c r="AI576" s="94"/>
      <c r="BN576" s="77"/>
      <c r="BO576" s="77"/>
      <c r="BP576" s="77"/>
      <c r="BQ576" s="77"/>
      <c r="BR576" s="77"/>
      <c r="BS576" s="77"/>
      <c r="BT576" s="77"/>
      <c r="BU576" s="357">
        <f>BU575-W575</f>
        <v>-42794818171</v>
      </c>
      <c r="BV576" s="403">
        <f>BV575-AD575</f>
        <v>23967420914</v>
      </c>
    </row>
    <row r="577" spans="19:72" ht="18.75" customHeight="1" thickTop="1">
      <c r="S577" s="80"/>
      <c r="T577" s="80"/>
      <c r="U577" s="80"/>
      <c r="AD577" s="94"/>
      <c r="AE577" s="94"/>
      <c r="AF577" s="94"/>
      <c r="AG577" s="94"/>
      <c r="AH577" s="94"/>
      <c r="AI577" s="94"/>
      <c r="BN577" s="77"/>
      <c r="BO577" s="77"/>
      <c r="BP577" s="77"/>
      <c r="BQ577" s="77"/>
      <c r="BR577" s="77"/>
      <c r="BS577" s="77"/>
      <c r="BT577" s="77"/>
    </row>
    <row r="578" spans="1:72" ht="31.5" customHeight="1">
      <c r="A578" s="62">
        <v>26</v>
      </c>
      <c r="C578" s="64" t="s">
        <v>52</v>
      </c>
      <c r="S578" s="80"/>
      <c r="T578" s="80"/>
      <c r="U578" s="80"/>
      <c r="W578" s="456" t="str">
        <f>W566</f>
        <v>30/09/2013</v>
      </c>
      <c r="X578" s="456"/>
      <c r="Y578" s="456"/>
      <c r="Z578" s="456"/>
      <c r="AA578" s="456"/>
      <c r="AB578" s="456"/>
      <c r="AD578" s="456" t="s">
        <v>975</v>
      </c>
      <c r="AE578" s="456"/>
      <c r="AF578" s="456"/>
      <c r="AG578" s="456"/>
      <c r="AH578" s="456"/>
      <c r="AI578" s="456"/>
      <c r="AK578" s="59">
        <v>26</v>
      </c>
      <c r="AL578" s="59" t="s">
        <v>348</v>
      </c>
      <c r="AM578" s="64" t="s">
        <v>567</v>
      </c>
      <c r="BN578" s="77"/>
      <c r="BO578" s="77"/>
      <c r="BP578" s="77"/>
      <c r="BQ578" s="77"/>
      <c r="BR578" s="77"/>
      <c r="BS578" s="77"/>
      <c r="BT578" s="77"/>
    </row>
    <row r="579" spans="3:72" ht="19.5" customHeight="1">
      <c r="C579" s="92"/>
      <c r="D579" s="92"/>
      <c r="E579" s="92"/>
      <c r="F579" s="92"/>
      <c r="G579" s="92"/>
      <c r="H579" s="92"/>
      <c r="I579" s="92"/>
      <c r="J579" s="92"/>
      <c r="K579" s="92"/>
      <c r="L579" s="92"/>
      <c r="M579" s="92"/>
      <c r="N579" s="92"/>
      <c r="O579" s="92"/>
      <c r="P579" s="92"/>
      <c r="Q579" s="92"/>
      <c r="R579" s="92"/>
      <c r="S579" s="449"/>
      <c r="T579" s="449"/>
      <c r="U579" s="93"/>
      <c r="V579" s="92"/>
      <c r="W579" s="447" t="s">
        <v>354</v>
      </c>
      <c r="X579" s="448"/>
      <c r="Y579" s="448"/>
      <c r="Z579" s="448"/>
      <c r="AA579" s="448"/>
      <c r="AB579" s="448"/>
      <c r="AC579" s="94"/>
      <c r="AD579" s="447" t="s">
        <v>354</v>
      </c>
      <c r="AE579" s="448"/>
      <c r="AF579" s="448"/>
      <c r="AG579" s="448"/>
      <c r="AH579" s="448"/>
      <c r="AI579" s="448"/>
      <c r="AM579" s="92"/>
      <c r="AN579" s="92"/>
      <c r="AO579" s="92"/>
      <c r="AP579" s="92"/>
      <c r="AQ579" s="92"/>
      <c r="AR579" s="92"/>
      <c r="AS579" s="92"/>
      <c r="AT579" s="92"/>
      <c r="AU579" s="92"/>
      <c r="AV579" s="92"/>
      <c r="AW579" s="92"/>
      <c r="AX579" s="92"/>
      <c r="AY579" s="92"/>
      <c r="AZ579" s="92"/>
      <c r="BA579" s="92"/>
      <c r="BB579" s="92"/>
      <c r="BC579" s="92"/>
      <c r="BD579" s="92"/>
      <c r="BE579" s="92"/>
      <c r="BF579" s="92"/>
      <c r="BG579" s="681" t="s">
        <v>514</v>
      </c>
      <c r="BH579" s="681"/>
      <c r="BI579" s="681"/>
      <c r="BJ579" s="681"/>
      <c r="BK579" s="681"/>
      <c r="BL579" s="681"/>
      <c r="BN579" s="681" t="s">
        <v>515</v>
      </c>
      <c r="BO579" s="681"/>
      <c r="BP579" s="681"/>
      <c r="BQ579" s="681"/>
      <c r="BR579" s="681"/>
      <c r="BS579" s="681"/>
      <c r="BT579" s="74"/>
    </row>
    <row r="580" spans="3:74" ht="19.5" customHeight="1">
      <c r="C580" s="92" t="s">
        <v>589</v>
      </c>
      <c r="D580" s="59"/>
      <c r="E580" s="59"/>
      <c r="F580" s="59"/>
      <c r="G580" s="59"/>
      <c r="H580" s="59"/>
      <c r="I580" s="59"/>
      <c r="J580" s="59"/>
      <c r="K580" s="59"/>
      <c r="L580" s="59"/>
      <c r="M580" s="59"/>
      <c r="N580" s="59"/>
      <c r="O580" s="59"/>
      <c r="P580" s="59"/>
      <c r="Q580" s="59"/>
      <c r="R580" s="59"/>
      <c r="S580" s="446"/>
      <c r="T580" s="446"/>
      <c r="U580" s="80"/>
      <c r="W580" s="450">
        <v>368211222</v>
      </c>
      <c r="X580" s="450"/>
      <c r="Y580" s="450"/>
      <c r="Z580" s="450"/>
      <c r="AA580" s="450"/>
      <c r="AB580" s="450"/>
      <c r="AD580" s="450">
        <v>504982263</v>
      </c>
      <c r="AE580" s="450"/>
      <c r="AF580" s="450"/>
      <c r="AG580" s="450"/>
      <c r="AH580" s="450"/>
      <c r="AI580" s="450"/>
      <c r="AM580" s="75" t="s">
        <v>569</v>
      </c>
      <c r="AN580" s="59"/>
      <c r="AO580" s="59"/>
      <c r="AP580" s="59"/>
      <c r="AQ580" s="59"/>
      <c r="AR580" s="59"/>
      <c r="AS580" s="59"/>
      <c r="AT580" s="59"/>
      <c r="AU580" s="59"/>
      <c r="AV580" s="59"/>
      <c r="AW580" s="59"/>
      <c r="AX580" s="59"/>
      <c r="AY580" s="59"/>
      <c r="AZ580" s="59"/>
      <c r="BA580" s="59"/>
      <c r="BB580" s="59"/>
      <c r="BC580" s="59"/>
      <c r="BD580" s="59"/>
      <c r="BG580" s="548"/>
      <c r="BH580" s="548"/>
      <c r="BI580" s="548"/>
      <c r="BJ580" s="548"/>
      <c r="BK580" s="548"/>
      <c r="BL580" s="548"/>
      <c r="BN580" s="548"/>
      <c r="BO580" s="548"/>
      <c r="BP580" s="548"/>
      <c r="BQ580" s="548"/>
      <c r="BR580" s="548"/>
      <c r="BS580" s="548"/>
      <c r="BT580" s="77"/>
      <c r="BV580" s="358"/>
    </row>
    <row r="581" spans="3:74" ht="19.5" customHeight="1">
      <c r="C581" s="75" t="s">
        <v>595</v>
      </c>
      <c r="D581" s="59"/>
      <c r="E581" s="59"/>
      <c r="F581" s="59"/>
      <c r="G581" s="59"/>
      <c r="H581" s="59"/>
      <c r="I581" s="59"/>
      <c r="J581" s="59"/>
      <c r="K581" s="59"/>
      <c r="L581" s="59"/>
      <c r="M581" s="59"/>
      <c r="N581" s="59"/>
      <c r="O581" s="59"/>
      <c r="P581" s="59"/>
      <c r="Q581" s="59"/>
      <c r="R581" s="59"/>
      <c r="S581" s="446"/>
      <c r="T581" s="446"/>
      <c r="U581" s="80"/>
      <c r="W581" s="445">
        <v>9511919309</v>
      </c>
      <c r="X581" s="445"/>
      <c r="Y581" s="445"/>
      <c r="Z581" s="445"/>
      <c r="AA581" s="445"/>
      <c r="AB581" s="445"/>
      <c r="AD581" s="445">
        <v>10797401870</v>
      </c>
      <c r="AE581" s="445"/>
      <c r="AF581" s="445"/>
      <c r="AG581" s="445"/>
      <c r="AH581" s="445"/>
      <c r="AI581" s="445"/>
      <c r="AM581" s="75" t="s">
        <v>39</v>
      </c>
      <c r="AN581" s="59"/>
      <c r="AO581" s="59"/>
      <c r="AP581" s="59"/>
      <c r="AQ581" s="59"/>
      <c r="AR581" s="59"/>
      <c r="AS581" s="59"/>
      <c r="AT581" s="59"/>
      <c r="AU581" s="59"/>
      <c r="AV581" s="59"/>
      <c r="AW581" s="59"/>
      <c r="AX581" s="59"/>
      <c r="AY581" s="59"/>
      <c r="AZ581" s="59"/>
      <c r="BA581" s="59"/>
      <c r="BB581" s="59"/>
      <c r="BC581" s="59"/>
      <c r="BD581" s="59"/>
      <c r="BG581" s="469"/>
      <c r="BH581" s="469"/>
      <c r="BI581" s="469"/>
      <c r="BJ581" s="469"/>
      <c r="BK581" s="469"/>
      <c r="BL581" s="469"/>
      <c r="BN581" s="469"/>
      <c r="BO581" s="469"/>
      <c r="BP581" s="469"/>
      <c r="BQ581" s="469"/>
      <c r="BR581" s="469"/>
      <c r="BS581" s="469"/>
      <c r="BT581" s="78"/>
      <c r="BV581" s="358"/>
    </row>
    <row r="582" spans="3:74" ht="19.5" customHeight="1">
      <c r="C582" s="75" t="s">
        <v>599</v>
      </c>
      <c r="D582" s="59"/>
      <c r="E582" s="59"/>
      <c r="F582" s="59"/>
      <c r="G582" s="59"/>
      <c r="H582" s="59"/>
      <c r="I582" s="59"/>
      <c r="J582" s="59"/>
      <c r="K582" s="59"/>
      <c r="L582" s="59"/>
      <c r="M582" s="59"/>
      <c r="N582" s="59"/>
      <c r="O582" s="59"/>
      <c r="P582" s="59"/>
      <c r="Q582" s="59"/>
      <c r="R582" s="59"/>
      <c r="S582" s="88"/>
      <c r="T582" s="88"/>
      <c r="U582" s="80"/>
      <c r="W582" s="445">
        <v>1088094103</v>
      </c>
      <c r="X582" s="445"/>
      <c r="Y582" s="445"/>
      <c r="Z582" s="445"/>
      <c r="AA582" s="445"/>
      <c r="AB582" s="445"/>
      <c r="AD582" s="445">
        <v>724386052</v>
      </c>
      <c r="AE582" s="445"/>
      <c r="AF582" s="445"/>
      <c r="AG582" s="445"/>
      <c r="AH582" s="445"/>
      <c r="AI582" s="445"/>
      <c r="AM582" s="75"/>
      <c r="AN582" s="59"/>
      <c r="AO582" s="59"/>
      <c r="AP582" s="59"/>
      <c r="AQ582" s="59"/>
      <c r="AR582" s="59"/>
      <c r="AS582" s="59"/>
      <c r="AT582" s="59"/>
      <c r="AU582" s="59"/>
      <c r="AV582" s="59"/>
      <c r="AW582" s="59"/>
      <c r="AX582" s="59"/>
      <c r="AY582" s="59"/>
      <c r="AZ582" s="59"/>
      <c r="BA582" s="59"/>
      <c r="BB582" s="59"/>
      <c r="BC582" s="59"/>
      <c r="BD582" s="59"/>
      <c r="BG582" s="78"/>
      <c r="BH582" s="78"/>
      <c r="BI582" s="78"/>
      <c r="BJ582" s="78"/>
      <c r="BK582" s="78"/>
      <c r="BL582" s="78"/>
      <c r="BN582" s="78"/>
      <c r="BO582" s="78"/>
      <c r="BP582" s="78"/>
      <c r="BQ582" s="78"/>
      <c r="BR582" s="78"/>
      <c r="BS582" s="78"/>
      <c r="BT582" s="78"/>
      <c r="BV582" s="358"/>
    </row>
    <row r="583" spans="3:74" ht="19.5" customHeight="1">
      <c r="C583" s="75" t="s">
        <v>53</v>
      </c>
      <c r="D583" s="59"/>
      <c r="E583" s="59"/>
      <c r="F583" s="59"/>
      <c r="G583" s="59"/>
      <c r="H583" s="59"/>
      <c r="I583" s="59"/>
      <c r="J583" s="59"/>
      <c r="K583" s="59"/>
      <c r="L583" s="59"/>
      <c r="M583" s="59"/>
      <c r="N583" s="59"/>
      <c r="O583" s="59"/>
      <c r="P583" s="59"/>
      <c r="Q583" s="59"/>
      <c r="R583" s="59"/>
      <c r="S583" s="88"/>
      <c r="T583" s="88"/>
      <c r="U583" s="80"/>
      <c r="W583" s="451">
        <v>1533430051</v>
      </c>
      <c r="X583" s="451"/>
      <c r="Y583" s="451"/>
      <c r="Z583" s="451"/>
      <c r="AA583" s="451"/>
      <c r="AB583" s="451"/>
      <c r="AD583" s="451">
        <v>2134057505</v>
      </c>
      <c r="AE583" s="451"/>
      <c r="AF583" s="451"/>
      <c r="AG583" s="451"/>
      <c r="AH583" s="451"/>
      <c r="AI583" s="451"/>
      <c r="AM583" s="75"/>
      <c r="AN583" s="59"/>
      <c r="AO583" s="59"/>
      <c r="AP583" s="59"/>
      <c r="AQ583" s="59"/>
      <c r="AR583" s="59"/>
      <c r="AS583" s="59"/>
      <c r="AT583" s="59"/>
      <c r="AU583" s="59"/>
      <c r="AV583" s="59"/>
      <c r="AW583" s="59"/>
      <c r="AX583" s="59"/>
      <c r="AY583" s="59"/>
      <c r="AZ583" s="59"/>
      <c r="BA583" s="59"/>
      <c r="BB583" s="59"/>
      <c r="BC583" s="59"/>
      <c r="BD583" s="59"/>
      <c r="BG583" s="78"/>
      <c r="BH583" s="78"/>
      <c r="BI583" s="78"/>
      <c r="BJ583" s="78"/>
      <c r="BK583" s="78"/>
      <c r="BL583" s="78"/>
      <c r="BN583" s="78"/>
      <c r="BO583" s="78"/>
      <c r="BP583" s="78"/>
      <c r="BQ583" s="78"/>
      <c r="BR583" s="78"/>
      <c r="BS583" s="78"/>
      <c r="BT583" s="78"/>
      <c r="BV583" s="358"/>
    </row>
    <row r="584" spans="3:74" ht="19.5" customHeight="1">
      <c r="C584" s="75" t="s">
        <v>54</v>
      </c>
      <c r="D584" s="59"/>
      <c r="E584" s="59"/>
      <c r="F584" s="59"/>
      <c r="G584" s="59"/>
      <c r="H584" s="59"/>
      <c r="I584" s="59"/>
      <c r="J584" s="59"/>
      <c r="K584" s="59"/>
      <c r="L584" s="59"/>
      <c r="M584" s="59"/>
      <c r="N584" s="59"/>
      <c r="O584" s="59"/>
      <c r="P584" s="59"/>
      <c r="Q584" s="59"/>
      <c r="R584" s="59"/>
      <c r="S584" s="88"/>
      <c r="T584" s="88"/>
      <c r="U584" s="80"/>
      <c r="W584" s="451">
        <f>1568156043</f>
        <v>1568156043</v>
      </c>
      <c r="X584" s="451"/>
      <c r="Y584" s="451"/>
      <c r="Z584" s="451"/>
      <c r="AA584" s="451"/>
      <c r="AB584" s="451"/>
      <c r="AD584" s="451">
        <v>244821933</v>
      </c>
      <c r="AE584" s="451"/>
      <c r="AF584" s="451"/>
      <c r="AG584" s="451"/>
      <c r="AH584" s="451"/>
      <c r="AI584" s="451"/>
      <c r="AM584" s="75"/>
      <c r="AN584" s="59"/>
      <c r="AO584" s="59"/>
      <c r="AP584" s="59"/>
      <c r="AQ584" s="59"/>
      <c r="AR584" s="59"/>
      <c r="AS584" s="59"/>
      <c r="AT584" s="59"/>
      <c r="AU584" s="59"/>
      <c r="AV584" s="59"/>
      <c r="AW584" s="59"/>
      <c r="AX584" s="59"/>
      <c r="AY584" s="59"/>
      <c r="AZ584" s="59"/>
      <c r="BA584" s="59"/>
      <c r="BB584" s="59"/>
      <c r="BC584" s="59"/>
      <c r="BD584" s="59"/>
      <c r="BG584" s="78"/>
      <c r="BH584" s="78"/>
      <c r="BI584" s="78"/>
      <c r="BJ584" s="78"/>
      <c r="BK584" s="78"/>
      <c r="BL584" s="78"/>
      <c r="BN584" s="78"/>
      <c r="BO584" s="78"/>
      <c r="BP584" s="78"/>
      <c r="BQ584" s="78"/>
      <c r="BR584" s="78"/>
      <c r="BS584" s="78"/>
      <c r="BT584" s="78"/>
      <c r="BV584" s="358"/>
    </row>
    <row r="585" spans="3:74" ht="19.5" customHeight="1">
      <c r="C585" s="75" t="s">
        <v>601</v>
      </c>
      <c r="D585" s="59"/>
      <c r="E585" s="59"/>
      <c r="F585" s="59"/>
      <c r="G585" s="59"/>
      <c r="H585" s="59"/>
      <c r="I585" s="59"/>
      <c r="J585" s="59"/>
      <c r="K585" s="59"/>
      <c r="L585" s="59"/>
      <c r="M585" s="59"/>
      <c r="N585" s="59"/>
      <c r="O585" s="59"/>
      <c r="P585" s="59"/>
      <c r="Q585" s="59"/>
      <c r="R585" s="59"/>
      <c r="S585" s="88"/>
      <c r="T585" s="88"/>
      <c r="U585" s="80"/>
      <c r="W585" s="451">
        <v>2112228794</v>
      </c>
      <c r="X585" s="451"/>
      <c r="Y585" s="451"/>
      <c r="Z585" s="451"/>
      <c r="AA585" s="451"/>
      <c r="AB585" s="451"/>
      <c r="AD585" s="445">
        <v>1335724192</v>
      </c>
      <c r="AE585" s="445"/>
      <c r="AF585" s="445"/>
      <c r="AG585" s="445"/>
      <c r="AH585" s="445"/>
      <c r="AI585" s="445"/>
      <c r="AM585" s="75"/>
      <c r="AN585" s="59"/>
      <c r="AO585" s="59"/>
      <c r="AP585" s="59"/>
      <c r="AQ585" s="59"/>
      <c r="AR585" s="59"/>
      <c r="AS585" s="59"/>
      <c r="AT585" s="59"/>
      <c r="AU585" s="59"/>
      <c r="AV585" s="59"/>
      <c r="AW585" s="59"/>
      <c r="AX585" s="59"/>
      <c r="AY585" s="59"/>
      <c r="AZ585" s="59"/>
      <c r="BA585" s="59"/>
      <c r="BB585" s="59"/>
      <c r="BC585" s="59"/>
      <c r="BD585" s="59"/>
      <c r="BG585" s="78"/>
      <c r="BH585" s="78"/>
      <c r="BI585" s="78"/>
      <c r="BJ585" s="78"/>
      <c r="BK585" s="78"/>
      <c r="BL585" s="78"/>
      <c r="BN585" s="78"/>
      <c r="BO585" s="78"/>
      <c r="BP585" s="78"/>
      <c r="BQ585" s="78"/>
      <c r="BR585" s="78"/>
      <c r="BS585" s="78"/>
      <c r="BT585" s="78"/>
      <c r="BV585" s="358"/>
    </row>
    <row r="586" spans="3:74" ht="19.5" customHeight="1">
      <c r="C586" s="75" t="s">
        <v>603</v>
      </c>
      <c r="D586" s="59"/>
      <c r="E586" s="59"/>
      <c r="F586" s="59"/>
      <c r="G586" s="59"/>
      <c r="H586" s="59"/>
      <c r="I586" s="59"/>
      <c r="J586" s="59"/>
      <c r="K586" s="59"/>
      <c r="L586" s="59"/>
      <c r="M586" s="59"/>
      <c r="N586" s="59"/>
      <c r="O586" s="59"/>
      <c r="P586" s="59"/>
      <c r="Q586" s="59"/>
      <c r="R586" s="59"/>
      <c r="S586" s="88"/>
      <c r="T586" s="88"/>
      <c r="U586" s="80"/>
      <c r="W586" s="451">
        <v>6878509655</v>
      </c>
      <c r="X586" s="451"/>
      <c r="Y586" s="451"/>
      <c r="Z586" s="451"/>
      <c r="AA586" s="451"/>
      <c r="AB586" s="451"/>
      <c r="AD586" s="445">
        <v>6937654933</v>
      </c>
      <c r="AE586" s="445"/>
      <c r="AF586" s="445"/>
      <c r="AG586" s="445"/>
      <c r="AH586" s="445"/>
      <c r="AI586" s="445"/>
      <c r="AM586" s="75"/>
      <c r="AN586" s="59"/>
      <c r="AO586" s="59"/>
      <c r="AP586" s="59"/>
      <c r="AQ586" s="59"/>
      <c r="AR586" s="59"/>
      <c r="AS586" s="59"/>
      <c r="AT586" s="59"/>
      <c r="AU586" s="59"/>
      <c r="AV586" s="59"/>
      <c r="AW586" s="59"/>
      <c r="AX586" s="59"/>
      <c r="AY586" s="59"/>
      <c r="AZ586" s="59"/>
      <c r="BA586" s="59"/>
      <c r="BB586" s="59"/>
      <c r="BC586" s="59"/>
      <c r="BD586" s="59"/>
      <c r="BG586" s="78"/>
      <c r="BH586" s="78"/>
      <c r="BI586" s="78"/>
      <c r="BJ586" s="78"/>
      <c r="BK586" s="78"/>
      <c r="BL586" s="78"/>
      <c r="BN586" s="78"/>
      <c r="BO586" s="78"/>
      <c r="BP586" s="78"/>
      <c r="BQ586" s="78"/>
      <c r="BR586" s="78"/>
      <c r="BS586" s="78"/>
      <c r="BT586" s="78"/>
      <c r="BU586" s="357">
        <f>'[4]lien ket'!G216</f>
        <v>15811987093</v>
      </c>
      <c r="BV586" s="358"/>
    </row>
    <row r="587" spans="3:74" ht="19.5" customHeight="1" hidden="1">
      <c r="C587" s="75" t="s">
        <v>964</v>
      </c>
      <c r="D587" s="59"/>
      <c r="E587" s="59"/>
      <c r="F587" s="59"/>
      <c r="G587" s="59"/>
      <c r="H587" s="59"/>
      <c r="I587" s="59"/>
      <c r="J587" s="59"/>
      <c r="K587" s="59"/>
      <c r="L587" s="59"/>
      <c r="M587" s="59"/>
      <c r="N587" s="59"/>
      <c r="O587" s="59"/>
      <c r="P587" s="59"/>
      <c r="Q587" s="59"/>
      <c r="R587" s="59"/>
      <c r="S587" s="88"/>
      <c r="T587" s="88"/>
      <c r="U587" s="80"/>
      <c r="W587" s="451"/>
      <c r="X587" s="451"/>
      <c r="Y587" s="451"/>
      <c r="Z587" s="451"/>
      <c r="AA587" s="451"/>
      <c r="AB587" s="451"/>
      <c r="AD587" s="445"/>
      <c r="AE587" s="445"/>
      <c r="AF587" s="445"/>
      <c r="AG587" s="445"/>
      <c r="AH587" s="445"/>
      <c r="AI587" s="445"/>
      <c r="AM587" s="75"/>
      <c r="AN587" s="59"/>
      <c r="AO587" s="59"/>
      <c r="AP587" s="59"/>
      <c r="AQ587" s="59"/>
      <c r="AR587" s="59"/>
      <c r="AS587" s="59"/>
      <c r="AT587" s="59"/>
      <c r="AU587" s="59"/>
      <c r="AV587" s="59"/>
      <c r="AW587" s="59"/>
      <c r="AX587" s="59"/>
      <c r="AY587" s="59"/>
      <c r="AZ587" s="59"/>
      <c r="BA587" s="59"/>
      <c r="BB587" s="59"/>
      <c r="BC587" s="59"/>
      <c r="BD587" s="59"/>
      <c r="BG587" s="78"/>
      <c r="BH587" s="78"/>
      <c r="BI587" s="78"/>
      <c r="BJ587" s="78"/>
      <c r="BK587" s="78"/>
      <c r="BL587" s="78"/>
      <c r="BN587" s="78"/>
      <c r="BO587" s="78"/>
      <c r="BP587" s="78"/>
      <c r="BQ587" s="78"/>
      <c r="BR587" s="78"/>
      <c r="BS587" s="78"/>
      <c r="BT587" s="78"/>
      <c r="BV587" s="358"/>
    </row>
    <row r="588" spans="3:76" ht="19.5" customHeight="1" thickBot="1">
      <c r="C588" s="454" t="s">
        <v>361</v>
      </c>
      <c r="D588" s="454"/>
      <c r="E588" s="454"/>
      <c r="F588" s="454"/>
      <c r="G588" s="454"/>
      <c r="H588" s="454"/>
      <c r="I588" s="454"/>
      <c r="J588" s="454"/>
      <c r="K588" s="454"/>
      <c r="L588" s="454"/>
      <c r="M588" s="454"/>
      <c r="N588" s="454"/>
      <c r="O588" s="454"/>
      <c r="P588" s="454"/>
      <c r="Q588" s="454"/>
      <c r="R588" s="454"/>
      <c r="S588" s="454"/>
      <c r="T588" s="79"/>
      <c r="U588" s="80"/>
      <c r="W588" s="455">
        <f>SUBTOTAL(9,W580:AB587)</f>
        <v>23060549177</v>
      </c>
      <c r="X588" s="455"/>
      <c r="Y588" s="455"/>
      <c r="Z588" s="455"/>
      <c r="AA588" s="455"/>
      <c r="AB588" s="455"/>
      <c r="AD588" s="455">
        <f>SUBTOTAL(9,AD580:AI587)</f>
        <v>22679028748</v>
      </c>
      <c r="AE588" s="455"/>
      <c r="AF588" s="455"/>
      <c r="AG588" s="455"/>
      <c r="AH588" s="455"/>
      <c r="AI588" s="455"/>
      <c r="AM588" s="59" t="s">
        <v>361</v>
      </c>
      <c r="AN588" s="59"/>
      <c r="AO588" s="59"/>
      <c r="AP588" s="59"/>
      <c r="AQ588" s="59"/>
      <c r="AR588" s="59"/>
      <c r="AS588" s="59"/>
      <c r="AT588" s="59"/>
      <c r="AU588" s="59"/>
      <c r="AV588" s="59"/>
      <c r="AW588" s="59"/>
      <c r="AX588" s="59"/>
      <c r="AY588" s="59"/>
      <c r="AZ588" s="59"/>
      <c r="BA588" s="59"/>
      <c r="BB588" s="59"/>
      <c r="BC588" s="59"/>
      <c r="BD588" s="59"/>
      <c r="BG588" s="489">
        <f>SUBTOTAL(9,BG580:BL586)</f>
        <v>0</v>
      </c>
      <c r="BH588" s="489"/>
      <c r="BI588" s="489"/>
      <c r="BJ588" s="489"/>
      <c r="BK588" s="489"/>
      <c r="BL588" s="489"/>
      <c r="BN588" s="489">
        <f>SUBTOTAL(9,BN580:BS586)</f>
        <v>0</v>
      </c>
      <c r="BO588" s="489"/>
      <c r="BP588" s="489"/>
      <c r="BQ588" s="489"/>
      <c r="BR588" s="489"/>
      <c r="BS588" s="489"/>
      <c r="BT588" s="81"/>
      <c r="BU588" s="357">
        <f>'[4]lien ket'!F216</f>
        <v>15114062482</v>
      </c>
      <c r="BV588" s="402">
        <f>26334750541</f>
        <v>26334750541</v>
      </c>
      <c r="BW588" s="150">
        <f>BU588-W588</f>
        <v>-7946486695</v>
      </c>
      <c r="BX588" s="72">
        <f>BV588-AD588</f>
        <v>3655721793</v>
      </c>
    </row>
    <row r="589" spans="3:75" ht="19.5" customHeight="1" thickTop="1">
      <c r="C589" s="62"/>
      <c r="D589" s="62"/>
      <c r="E589" s="62"/>
      <c r="F589" s="62"/>
      <c r="G589" s="62"/>
      <c r="H589" s="62"/>
      <c r="I589" s="62"/>
      <c r="J589" s="62"/>
      <c r="K589" s="62"/>
      <c r="L589" s="62"/>
      <c r="M589" s="62"/>
      <c r="N589" s="62"/>
      <c r="O589" s="62"/>
      <c r="P589" s="62"/>
      <c r="Q589" s="62"/>
      <c r="R589" s="62"/>
      <c r="S589" s="62"/>
      <c r="T589" s="79"/>
      <c r="U589" s="80"/>
      <c r="W589" s="347"/>
      <c r="X589" s="347"/>
      <c r="Y589" s="347"/>
      <c r="Z589" s="347"/>
      <c r="AA589" s="347"/>
      <c r="AB589" s="347"/>
      <c r="AD589" s="347"/>
      <c r="AE589" s="347"/>
      <c r="AF589" s="347"/>
      <c r="AG589" s="347"/>
      <c r="AH589" s="347"/>
      <c r="AI589" s="347"/>
      <c r="AM589" s="59"/>
      <c r="AN589" s="59"/>
      <c r="AO589" s="59"/>
      <c r="AP589" s="59"/>
      <c r="AQ589" s="59"/>
      <c r="AR589" s="59"/>
      <c r="AS589" s="59"/>
      <c r="AT589" s="59"/>
      <c r="AU589" s="59"/>
      <c r="AV589" s="59"/>
      <c r="AW589" s="59"/>
      <c r="AX589" s="59"/>
      <c r="AY589" s="59"/>
      <c r="AZ589" s="59"/>
      <c r="BA589" s="59"/>
      <c r="BB589" s="59"/>
      <c r="BC589" s="59"/>
      <c r="BD589" s="59"/>
      <c r="BG589" s="81"/>
      <c r="BH589" s="81"/>
      <c r="BI589" s="81"/>
      <c r="BJ589" s="81"/>
      <c r="BK589" s="81"/>
      <c r="BL589" s="81"/>
      <c r="BN589" s="81"/>
      <c r="BO589" s="81"/>
      <c r="BP589" s="81"/>
      <c r="BQ589" s="81"/>
      <c r="BR589" s="81"/>
      <c r="BS589" s="81"/>
      <c r="BT589" s="81"/>
      <c r="BV589" s="402"/>
      <c r="BW589" s="150"/>
    </row>
    <row r="590" spans="1:72" ht="31.5" customHeight="1">
      <c r="A590" s="62">
        <v>27</v>
      </c>
      <c r="C590" s="348" t="s">
        <v>571</v>
      </c>
      <c r="S590" s="80"/>
      <c r="T590" s="80"/>
      <c r="U590" s="80"/>
      <c r="W590" s="456">
        <f>W577</f>
        <v>0</v>
      </c>
      <c r="X590" s="456"/>
      <c r="Y590" s="456"/>
      <c r="Z590" s="456"/>
      <c r="AA590" s="456"/>
      <c r="AB590" s="456"/>
      <c r="AD590" s="456">
        <f>AD577</f>
        <v>0</v>
      </c>
      <c r="AE590" s="456"/>
      <c r="AF590" s="456"/>
      <c r="AG590" s="456"/>
      <c r="AH590" s="456"/>
      <c r="AI590" s="456"/>
      <c r="AK590" s="59">
        <v>26</v>
      </c>
      <c r="AL590" s="59" t="s">
        <v>348</v>
      </c>
      <c r="AM590" s="64" t="s">
        <v>567</v>
      </c>
      <c r="BN590" s="77"/>
      <c r="BO590" s="77"/>
      <c r="BP590" s="77"/>
      <c r="BQ590" s="77"/>
      <c r="BR590" s="77"/>
      <c r="BS590" s="77"/>
      <c r="BT590" s="77"/>
    </row>
    <row r="591" spans="1:72" ht="19.5" customHeight="1">
      <c r="A591" s="62"/>
      <c r="C591" s="92" t="s">
        <v>572</v>
      </c>
      <c r="D591" s="59"/>
      <c r="E591" s="59"/>
      <c r="F591" s="59"/>
      <c r="G591" s="59"/>
      <c r="H591" s="59"/>
      <c r="I591" s="59"/>
      <c r="J591" s="59"/>
      <c r="K591" s="59"/>
      <c r="L591" s="59"/>
      <c r="M591" s="59"/>
      <c r="N591" s="59"/>
      <c r="O591" s="59"/>
      <c r="P591" s="59"/>
      <c r="Q591" s="59"/>
      <c r="R591" s="59"/>
      <c r="S591" s="446"/>
      <c r="T591" s="446"/>
      <c r="U591" s="80"/>
      <c r="W591" s="296"/>
      <c r="X591" s="296"/>
      <c r="Y591" s="296"/>
      <c r="Z591" s="296"/>
      <c r="AA591" s="296"/>
      <c r="AB591" s="296"/>
      <c r="AD591" s="296"/>
      <c r="AE591" s="296"/>
      <c r="AF591" s="296"/>
      <c r="AG591" s="296"/>
      <c r="AH591" s="296"/>
      <c r="AI591" s="296"/>
      <c r="AM591" s="64"/>
      <c r="BN591" s="77"/>
      <c r="BO591" s="77"/>
      <c r="BP591" s="77"/>
      <c r="BQ591" s="77"/>
      <c r="BR591" s="77"/>
      <c r="BS591" s="77"/>
      <c r="BT591" s="77"/>
    </row>
    <row r="592" spans="1:72" ht="19.5" customHeight="1">
      <c r="A592" s="62"/>
      <c r="C592" s="66" t="s">
        <v>55</v>
      </c>
      <c r="W592" s="296"/>
      <c r="X592" s="296"/>
      <c r="Y592" s="296"/>
      <c r="Z592" s="296"/>
      <c r="AA592" s="296"/>
      <c r="AB592" s="296"/>
      <c r="AD592" s="296"/>
      <c r="AE592" s="296"/>
      <c r="AF592" s="296"/>
      <c r="AG592" s="296"/>
      <c r="AH592" s="296"/>
      <c r="AI592" s="296"/>
      <c r="AM592" s="64"/>
      <c r="BN592" s="77"/>
      <c r="BO592" s="77"/>
      <c r="BP592" s="77"/>
      <c r="BQ592" s="77"/>
      <c r="BR592" s="77"/>
      <c r="BS592" s="77"/>
      <c r="BT592" s="77"/>
    </row>
    <row r="593" spans="1:72" ht="19.5" customHeight="1">
      <c r="A593" s="62"/>
      <c r="C593" s="75" t="s">
        <v>56</v>
      </c>
      <c r="S593" s="80"/>
      <c r="T593" s="80"/>
      <c r="U593" s="80"/>
      <c r="W593" s="456" t="str">
        <f>W578</f>
        <v>30/09/2013</v>
      </c>
      <c r="X593" s="456"/>
      <c r="Y593" s="456"/>
      <c r="Z593" s="456"/>
      <c r="AA593" s="456"/>
      <c r="AB593" s="456"/>
      <c r="AD593" s="456" t="s">
        <v>975</v>
      </c>
      <c r="AE593" s="456"/>
      <c r="AF593" s="456"/>
      <c r="AG593" s="456"/>
      <c r="AH593" s="456"/>
      <c r="AI593" s="456"/>
      <c r="AM593" s="64"/>
      <c r="BN593" s="77"/>
      <c r="BO593" s="77"/>
      <c r="BP593" s="77"/>
      <c r="BQ593" s="77"/>
      <c r="BR593" s="77"/>
      <c r="BS593" s="77"/>
      <c r="BT593" s="77"/>
    </row>
    <row r="594" spans="3:72" ht="19.5" customHeight="1">
      <c r="C594" s="75" t="s">
        <v>57</v>
      </c>
      <c r="D594" s="92"/>
      <c r="E594" s="92"/>
      <c r="F594" s="92"/>
      <c r="G594" s="92"/>
      <c r="H594" s="92"/>
      <c r="I594" s="92"/>
      <c r="J594" s="92"/>
      <c r="K594" s="92"/>
      <c r="L594" s="92"/>
      <c r="M594" s="92"/>
      <c r="N594" s="92"/>
      <c r="O594" s="92"/>
      <c r="P594" s="92"/>
      <c r="Q594" s="92"/>
      <c r="R594" s="92"/>
      <c r="S594" s="449"/>
      <c r="T594" s="449"/>
      <c r="U594" s="93"/>
      <c r="V594" s="92"/>
      <c r="W594" s="447" t="s">
        <v>354</v>
      </c>
      <c r="X594" s="448"/>
      <c r="Y594" s="448"/>
      <c r="Z594" s="448"/>
      <c r="AA594" s="448"/>
      <c r="AB594" s="448"/>
      <c r="AC594" s="94"/>
      <c r="AD594" s="447" t="s">
        <v>354</v>
      </c>
      <c r="AE594" s="448"/>
      <c r="AF594" s="448"/>
      <c r="AG594" s="448"/>
      <c r="AH594" s="448"/>
      <c r="AI594" s="448"/>
      <c r="AM594" s="92"/>
      <c r="AN594" s="92"/>
      <c r="AO594" s="92"/>
      <c r="AP594" s="92"/>
      <c r="AQ594" s="92"/>
      <c r="AR594" s="92"/>
      <c r="AS594" s="92"/>
      <c r="AT594" s="92"/>
      <c r="AU594" s="92"/>
      <c r="AV594" s="92"/>
      <c r="AW594" s="92"/>
      <c r="AX594" s="92"/>
      <c r="AY594" s="92"/>
      <c r="AZ594" s="92"/>
      <c r="BA594" s="92"/>
      <c r="BB594" s="92"/>
      <c r="BC594" s="92"/>
      <c r="BD594" s="92"/>
      <c r="BE594" s="92"/>
      <c r="BF594" s="92"/>
      <c r="BG594" s="681" t="s">
        <v>514</v>
      </c>
      <c r="BH594" s="681"/>
      <c r="BI594" s="681"/>
      <c r="BJ594" s="681"/>
      <c r="BK594" s="681"/>
      <c r="BL594" s="681"/>
      <c r="BN594" s="681" t="s">
        <v>515</v>
      </c>
      <c r="BO594" s="681"/>
      <c r="BP594" s="681"/>
      <c r="BQ594" s="681"/>
      <c r="BR594" s="681"/>
      <c r="BS594" s="681"/>
      <c r="BT594" s="74"/>
    </row>
    <row r="595" spans="3:74" ht="19.5" customHeight="1">
      <c r="C595" s="92" t="s">
        <v>575</v>
      </c>
      <c r="D595" s="59"/>
      <c r="E595" s="59"/>
      <c r="F595" s="59"/>
      <c r="G595" s="59"/>
      <c r="H595" s="59"/>
      <c r="I595" s="59"/>
      <c r="J595" s="59"/>
      <c r="K595" s="59"/>
      <c r="L595" s="59"/>
      <c r="M595" s="59"/>
      <c r="N595" s="59"/>
      <c r="O595" s="59"/>
      <c r="P595" s="59"/>
      <c r="Q595" s="59"/>
      <c r="R595" s="59"/>
      <c r="S595" s="80"/>
      <c r="T595" s="80"/>
      <c r="U595" s="80"/>
      <c r="W595" s="450"/>
      <c r="X595" s="450"/>
      <c r="Y595" s="450"/>
      <c r="Z595" s="450"/>
      <c r="AA595" s="450"/>
      <c r="AB595" s="450"/>
      <c r="AD595" s="450"/>
      <c r="AE595" s="450"/>
      <c r="AF595" s="450"/>
      <c r="AG595" s="450"/>
      <c r="AH595" s="450"/>
      <c r="AI595" s="450"/>
      <c r="AM595" s="75" t="s">
        <v>569</v>
      </c>
      <c r="AN595" s="59"/>
      <c r="AO595" s="59"/>
      <c r="AP595" s="59"/>
      <c r="AQ595" s="59"/>
      <c r="AR595" s="59"/>
      <c r="AS595" s="59"/>
      <c r="AT595" s="59"/>
      <c r="AU595" s="59"/>
      <c r="AV595" s="59"/>
      <c r="AW595" s="59"/>
      <c r="AX595" s="59"/>
      <c r="AY595" s="59"/>
      <c r="AZ595" s="59"/>
      <c r="BA595" s="59"/>
      <c r="BB595" s="59"/>
      <c r="BC595" s="59"/>
      <c r="BD595" s="59"/>
      <c r="BG595" s="548"/>
      <c r="BH595" s="548"/>
      <c r="BI595" s="548"/>
      <c r="BJ595" s="548"/>
      <c r="BK595" s="548"/>
      <c r="BL595" s="548"/>
      <c r="BN595" s="548"/>
      <c r="BO595" s="548"/>
      <c r="BP595" s="548"/>
      <c r="BQ595" s="548"/>
      <c r="BR595" s="548"/>
      <c r="BS595" s="548"/>
      <c r="BT595" s="77"/>
      <c r="BV595" s="358"/>
    </row>
    <row r="596" spans="3:74" ht="19.5" customHeight="1">
      <c r="C596" s="614" t="s">
        <v>730</v>
      </c>
      <c r="D596" s="614"/>
      <c r="E596" s="614"/>
      <c r="F596" s="614"/>
      <c r="G596" s="614"/>
      <c r="H596" s="614"/>
      <c r="I596" s="614"/>
      <c r="J596" s="614"/>
      <c r="K596" s="614"/>
      <c r="L596" s="614"/>
      <c r="M596" s="614"/>
      <c r="N596" s="614"/>
      <c r="O596" s="614"/>
      <c r="P596" s="614"/>
      <c r="Q596" s="614"/>
      <c r="R596" s="614"/>
      <c r="S596" s="614"/>
      <c r="T596" s="614"/>
      <c r="U596" s="614"/>
      <c r="V596" s="614"/>
      <c r="W596" s="445">
        <v>45171966979</v>
      </c>
      <c r="X596" s="445"/>
      <c r="Y596" s="445"/>
      <c r="Z596" s="445"/>
      <c r="AA596" s="445"/>
      <c r="AB596" s="445"/>
      <c r="AD596" s="445">
        <v>-72154278462</v>
      </c>
      <c r="AE596" s="445"/>
      <c r="AF596" s="445"/>
      <c r="AG596" s="445"/>
      <c r="AH596" s="445"/>
      <c r="AI596" s="445"/>
      <c r="AM596" s="75" t="s">
        <v>39</v>
      </c>
      <c r="AN596" s="59"/>
      <c r="AO596" s="59"/>
      <c r="AP596" s="59"/>
      <c r="AQ596" s="59"/>
      <c r="AR596" s="59"/>
      <c r="AS596" s="59"/>
      <c r="AT596" s="59"/>
      <c r="AU596" s="59"/>
      <c r="AV596" s="59"/>
      <c r="AW596" s="59"/>
      <c r="AX596" s="59"/>
      <c r="AY596" s="59"/>
      <c r="AZ596" s="59"/>
      <c r="BA596" s="59"/>
      <c r="BB596" s="59"/>
      <c r="BC596" s="59"/>
      <c r="BD596" s="59"/>
      <c r="BG596" s="469"/>
      <c r="BH596" s="469"/>
      <c r="BI596" s="469"/>
      <c r="BJ596" s="469"/>
      <c r="BK596" s="469"/>
      <c r="BL596" s="469"/>
      <c r="BN596" s="469"/>
      <c r="BO596" s="469"/>
      <c r="BP596" s="469"/>
      <c r="BQ596" s="469"/>
      <c r="BR596" s="469"/>
      <c r="BS596" s="469"/>
      <c r="BT596" s="78"/>
      <c r="BV596" s="358"/>
    </row>
    <row r="597" spans="3:74" ht="19.5" customHeight="1">
      <c r="C597" s="75" t="s">
        <v>46</v>
      </c>
      <c r="D597" s="59"/>
      <c r="E597" s="59"/>
      <c r="F597" s="59"/>
      <c r="G597" s="59"/>
      <c r="H597" s="59"/>
      <c r="I597" s="59"/>
      <c r="J597" s="59"/>
      <c r="K597" s="59"/>
      <c r="L597" s="59"/>
      <c r="M597" s="59"/>
      <c r="N597" s="59"/>
      <c r="O597" s="59"/>
      <c r="P597" s="59"/>
      <c r="Q597" s="59"/>
      <c r="R597" s="59"/>
      <c r="S597" s="88"/>
      <c r="T597" s="88"/>
      <c r="U597" s="80"/>
      <c r="W597" s="445"/>
      <c r="X597" s="445"/>
      <c r="Y597" s="445"/>
      <c r="Z597" s="445"/>
      <c r="AA597" s="445"/>
      <c r="AB597" s="445"/>
      <c r="AD597" s="445"/>
      <c r="AE597" s="445"/>
      <c r="AF597" s="445"/>
      <c r="AG597" s="445"/>
      <c r="AH597" s="445"/>
      <c r="AI597" s="445"/>
      <c r="AM597" s="75"/>
      <c r="AN597" s="59"/>
      <c r="AO597" s="59"/>
      <c r="AP597" s="59"/>
      <c r="AQ597" s="59"/>
      <c r="AR597" s="59"/>
      <c r="AS597" s="59"/>
      <c r="AT597" s="59"/>
      <c r="AU597" s="59"/>
      <c r="AV597" s="59"/>
      <c r="AW597" s="59"/>
      <c r="AX597" s="59"/>
      <c r="AY597" s="59"/>
      <c r="AZ597" s="59"/>
      <c r="BA597" s="59"/>
      <c r="BB597" s="59"/>
      <c r="BC597" s="59"/>
      <c r="BD597" s="59"/>
      <c r="BG597" s="78"/>
      <c r="BH597" s="78"/>
      <c r="BI597" s="78"/>
      <c r="BJ597" s="78"/>
      <c r="BK597" s="78"/>
      <c r="BL597" s="78"/>
      <c r="BN597" s="78"/>
      <c r="BO597" s="78"/>
      <c r="BP597" s="78"/>
      <c r="BQ597" s="78"/>
      <c r="BR597" s="78"/>
      <c r="BS597" s="78"/>
      <c r="BT597" s="78"/>
      <c r="BV597" s="358"/>
    </row>
    <row r="598" spans="3:74" ht="19.5" customHeight="1">
      <c r="C598" s="75" t="s">
        <v>47</v>
      </c>
      <c r="D598" s="59"/>
      <c r="E598" s="59"/>
      <c r="F598" s="59"/>
      <c r="G598" s="59"/>
      <c r="H598" s="59"/>
      <c r="I598" s="59"/>
      <c r="J598" s="59"/>
      <c r="K598" s="59"/>
      <c r="L598" s="59"/>
      <c r="M598" s="59"/>
      <c r="N598" s="59"/>
      <c r="O598" s="59"/>
      <c r="P598" s="59"/>
      <c r="Q598" s="59"/>
      <c r="R598" s="59"/>
      <c r="S598" s="88"/>
      <c r="T598" s="88"/>
      <c r="U598" s="80"/>
      <c r="W598" s="451"/>
      <c r="X598" s="451"/>
      <c r="Y598" s="451"/>
      <c r="Z598" s="451"/>
      <c r="AA598" s="451"/>
      <c r="AB598" s="451"/>
      <c r="AD598" s="451"/>
      <c r="AE598" s="451"/>
      <c r="AF598" s="451"/>
      <c r="AG598" s="451"/>
      <c r="AH598" s="451"/>
      <c r="AI598" s="451"/>
      <c r="AM598" s="75"/>
      <c r="AN598" s="59"/>
      <c r="AO598" s="59"/>
      <c r="AP598" s="59"/>
      <c r="AQ598" s="59"/>
      <c r="AR598" s="59"/>
      <c r="AS598" s="59"/>
      <c r="AT598" s="59"/>
      <c r="AU598" s="59"/>
      <c r="AV598" s="59"/>
      <c r="AW598" s="59"/>
      <c r="AX598" s="59"/>
      <c r="AY598" s="59"/>
      <c r="AZ598" s="59"/>
      <c r="BA598" s="59"/>
      <c r="BB598" s="59"/>
      <c r="BC598" s="59"/>
      <c r="BD598" s="59"/>
      <c r="BG598" s="78"/>
      <c r="BH598" s="78"/>
      <c r="BI598" s="78"/>
      <c r="BJ598" s="78"/>
      <c r="BK598" s="78"/>
      <c r="BL598" s="78"/>
      <c r="BN598" s="78"/>
      <c r="BO598" s="78"/>
      <c r="BP598" s="78"/>
      <c r="BQ598" s="78"/>
      <c r="BR598" s="78"/>
      <c r="BS598" s="78"/>
      <c r="BT598" s="78"/>
      <c r="BV598" s="358"/>
    </row>
    <row r="599" spans="3:74" ht="19.5" customHeight="1">
      <c r="C599" s="75" t="s">
        <v>48</v>
      </c>
      <c r="D599" s="59"/>
      <c r="E599" s="59"/>
      <c r="F599" s="59"/>
      <c r="G599" s="59"/>
      <c r="H599" s="59"/>
      <c r="I599" s="59"/>
      <c r="J599" s="59"/>
      <c r="K599" s="59"/>
      <c r="L599" s="59"/>
      <c r="M599" s="59"/>
      <c r="N599" s="59"/>
      <c r="O599" s="59"/>
      <c r="P599" s="59"/>
      <c r="Q599" s="59"/>
      <c r="R599" s="59"/>
      <c r="S599" s="88"/>
      <c r="T599" s="88"/>
      <c r="U599" s="80"/>
      <c r="W599" s="451">
        <v>123799918</v>
      </c>
      <c r="X599" s="451"/>
      <c r="Y599" s="451"/>
      <c r="Z599" s="451"/>
      <c r="AA599" s="451"/>
      <c r="AB599" s="451"/>
      <c r="AD599" s="451"/>
      <c r="AE599" s="451"/>
      <c r="AF599" s="451"/>
      <c r="AG599" s="451"/>
      <c r="AH599" s="451"/>
      <c r="AI599" s="451"/>
      <c r="AM599" s="75"/>
      <c r="AN599" s="59"/>
      <c r="AO599" s="59"/>
      <c r="AP599" s="59"/>
      <c r="AQ599" s="59"/>
      <c r="AR599" s="59"/>
      <c r="AS599" s="59"/>
      <c r="AT599" s="59"/>
      <c r="AU599" s="59"/>
      <c r="AV599" s="59"/>
      <c r="AW599" s="59"/>
      <c r="AX599" s="59"/>
      <c r="AY599" s="59"/>
      <c r="AZ599" s="59"/>
      <c r="BA599" s="59"/>
      <c r="BB599" s="59"/>
      <c r="BC599" s="59"/>
      <c r="BD599" s="59"/>
      <c r="BG599" s="78"/>
      <c r="BH599" s="78"/>
      <c r="BI599" s="78"/>
      <c r="BJ599" s="78"/>
      <c r="BK599" s="78"/>
      <c r="BL599" s="78"/>
      <c r="BN599" s="78"/>
      <c r="BO599" s="78"/>
      <c r="BP599" s="78"/>
      <c r="BQ599" s="78"/>
      <c r="BR599" s="78"/>
      <c r="BS599" s="78"/>
      <c r="BT599" s="78"/>
      <c r="BV599" s="358"/>
    </row>
    <row r="600" spans="3:74" ht="19.5" customHeight="1">
      <c r="C600" s="75" t="s">
        <v>58</v>
      </c>
      <c r="D600" s="59"/>
      <c r="E600" s="59"/>
      <c r="F600" s="59"/>
      <c r="G600" s="59"/>
      <c r="H600" s="59"/>
      <c r="I600" s="59"/>
      <c r="J600" s="59"/>
      <c r="K600" s="59"/>
      <c r="L600" s="59"/>
      <c r="M600" s="59"/>
      <c r="N600" s="59"/>
      <c r="O600" s="59"/>
      <c r="P600" s="59"/>
      <c r="Q600" s="59"/>
      <c r="R600" s="59"/>
      <c r="S600" s="88"/>
      <c r="T600" s="88"/>
      <c r="U600" s="80"/>
      <c r="W600" s="451">
        <v>45925766897</v>
      </c>
      <c r="X600" s="451"/>
      <c r="Y600" s="451"/>
      <c r="Z600" s="451"/>
      <c r="AA600" s="451"/>
      <c r="AB600" s="451"/>
      <c r="AD600" s="445"/>
      <c r="AE600" s="445"/>
      <c r="AF600" s="445"/>
      <c r="AG600" s="445"/>
      <c r="AH600" s="445"/>
      <c r="AI600" s="445"/>
      <c r="AM600" s="75"/>
      <c r="AN600" s="59"/>
      <c r="AO600" s="59"/>
      <c r="AP600" s="59"/>
      <c r="AQ600" s="59"/>
      <c r="AR600" s="59"/>
      <c r="AS600" s="59"/>
      <c r="AT600" s="59"/>
      <c r="AU600" s="59"/>
      <c r="AV600" s="59"/>
      <c r="AW600" s="59"/>
      <c r="AX600" s="59"/>
      <c r="AY600" s="59"/>
      <c r="AZ600" s="59"/>
      <c r="BA600" s="59"/>
      <c r="BB600" s="59"/>
      <c r="BC600" s="59"/>
      <c r="BD600" s="59"/>
      <c r="BG600" s="78"/>
      <c r="BH600" s="78"/>
      <c r="BI600" s="78"/>
      <c r="BJ600" s="78"/>
      <c r="BK600" s="78"/>
      <c r="BL600" s="78"/>
      <c r="BN600" s="78"/>
      <c r="BO600" s="78"/>
      <c r="BP600" s="78"/>
      <c r="BQ600" s="78"/>
      <c r="BR600" s="78"/>
      <c r="BS600" s="78"/>
      <c r="BT600" s="78"/>
      <c r="BV600" s="358"/>
    </row>
    <row r="601" spans="3:74" ht="19.5" customHeight="1">
      <c r="C601" s="75" t="s">
        <v>504</v>
      </c>
      <c r="D601" s="59"/>
      <c r="E601" s="59"/>
      <c r="F601" s="59"/>
      <c r="G601" s="59"/>
      <c r="H601" s="59"/>
      <c r="I601" s="59"/>
      <c r="J601" s="59"/>
      <c r="K601" s="59"/>
      <c r="L601" s="59"/>
      <c r="M601" s="59"/>
      <c r="N601" s="59"/>
      <c r="O601" s="59"/>
      <c r="P601" s="59"/>
      <c r="Q601" s="59"/>
      <c r="R601" s="59"/>
      <c r="S601" s="88"/>
      <c r="T601" s="88"/>
      <c r="U601" s="80"/>
      <c r="W601" s="451">
        <v>11336485469</v>
      </c>
      <c r="X601" s="451"/>
      <c r="Y601" s="451"/>
      <c r="Z601" s="451"/>
      <c r="AA601" s="451"/>
      <c r="AB601" s="451"/>
      <c r="AD601" s="445"/>
      <c r="AE601" s="445"/>
      <c r="AF601" s="445"/>
      <c r="AG601" s="445"/>
      <c r="AH601" s="445"/>
      <c r="AI601" s="445"/>
      <c r="AM601" s="75"/>
      <c r="AN601" s="59"/>
      <c r="AO601" s="59"/>
      <c r="AP601" s="59"/>
      <c r="AQ601" s="59"/>
      <c r="AR601" s="59"/>
      <c r="AS601" s="59"/>
      <c r="AT601" s="59"/>
      <c r="AU601" s="59"/>
      <c r="AV601" s="59"/>
      <c r="AW601" s="59"/>
      <c r="AX601" s="59"/>
      <c r="AY601" s="59"/>
      <c r="AZ601" s="59"/>
      <c r="BA601" s="59"/>
      <c r="BB601" s="59"/>
      <c r="BC601" s="59"/>
      <c r="BD601" s="59"/>
      <c r="BG601" s="78"/>
      <c r="BH601" s="78"/>
      <c r="BI601" s="78"/>
      <c r="BJ601" s="78"/>
      <c r="BK601" s="78"/>
      <c r="BL601" s="78"/>
      <c r="BN601" s="78"/>
      <c r="BO601" s="78"/>
      <c r="BP601" s="78"/>
      <c r="BQ601" s="78"/>
      <c r="BR601" s="78"/>
      <c r="BS601" s="78"/>
      <c r="BT601" s="78"/>
      <c r="BU601" s="357">
        <f>7862597260</f>
        <v>7862597260</v>
      </c>
      <c r="BV601" s="358"/>
    </row>
    <row r="602" spans="3:76" ht="19.5" customHeight="1" thickBot="1">
      <c r="C602" s="454" t="s">
        <v>361</v>
      </c>
      <c r="D602" s="454"/>
      <c r="E602" s="454"/>
      <c r="F602" s="454"/>
      <c r="G602" s="454"/>
      <c r="H602" s="454"/>
      <c r="I602" s="454"/>
      <c r="J602" s="454"/>
      <c r="K602" s="454"/>
      <c r="L602" s="454"/>
      <c r="M602" s="454"/>
      <c r="N602" s="454"/>
      <c r="O602" s="454"/>
      <c r="P602" s="454"/>
      <c r="Q602" s="454"/>
      <c r="R602" s="454"/>
      <c r="S602" s="454"/>
      <c r="T602" s="79"/>
      <c r="U602" s="80"/>
      <c r="W602" s="455">
        <f>SUM(W601)</f>
        <v>11336485469</v>
      </c>
      <c r="X602" s="455"/>
      <c r="Y602" s="455"/>
      <c r="Z602" s="455"/>
      <c r="AA602" s="455"/>
      <c r="AB602" s="455"/>
      <c r="AD602" s="455"/>
      <c r="AE602" s="455"/>
      <c r="AF602" s="455"/>
      <c r="AG602" s="455"/>
      <c r="AH602" s="455"/>
      <c r="AI602" s="455"/>
      <c r="AM602" s="59" t="s">
        <v>361</v>
      </c>
      <c r="AN602" s="59"/>
      <c r="AO602" s="59"/>
      <c r="AP602" s="59"/>
      <c r="AQ602" s="59"/>
      <c r="AR602" s="59"/>
      <c r="AS602" s="59"/>
      <c r="AT602" s="59"/>
      <c r="AU602" s="59"/>
      <c r="AV602" s="59"/>
      <c r="AW602" s="59"/>
      <c r="AX602" s="59"/>
      <c r="AY602" s="59"/>
      <c r="AZ602" s="59"/>
      <c r="BA602" s="59"/>
      <c r="BB602" s="59"/>
      <c r="BC602" s="59"/>
      <c r="BD602" s="59"/>
      <c r="BG602" s="489">
        <f>SUBTOTAL(9,BG595:BL601)</f>
        <v>0</v>
      </c>
      <c r="BH602" s="489"/>
      <c r="BI602" s="489"/>
      <c r="BJ602" s="489"/>
      <c r="BK602" s="489"/>
      <c r="BL602" s="489"/>
      <c r="BN602" s="489">
        <f>SUBTOTAL(9,BN595:BS601)</f>
        <v>0</v>
      </c>
      <c r="BO602" s="489"/>
      <c r="BP602" s="489"/>
      <c r="BQ602" s="489"/>
      <c r="BR602" s="489"/>
      <c r="BS602" s="489"/>
      <c r="BT602" s="81"/>
      <c r="BU602" s="357">
        <f>'[4]lien ket'!F224</f>
        <v>6530110564</v>
      </c>
      <c r="BV602" s="402">
        <f>26334750541</f>
        <v>26334750541</v>
      </c>
      <c r="BW602" s="150">
        <f>BU602-W602</f>
        <v>-4806374905</v>
      </c>
      <c r="BX602" s="72">
        <f>BV602-AD602</f>
        <v>26334750541</v>
      </c>
    </row>
    <row r="603" spans="19:72" ht="18.75" customHeight="1" hidden="1">
      <c r="S603" s="80"/>
      <c r="T603" s="80"/>
      <c r="U603" s="80"/>
      <c r="AD603" s="94"/>
      <c r="AE603" s="94"/>
      <c r="AF603" s="94"/>
      <c r="AG603" s="94"/>
      <c r="AH603" s="94"/>
      <c r="AI603" s="94"/>
      <c r="BN603" s="77"/>
      <c r="BO603" s="77"/>
      <c r="BP603" s="77"/>
      <c r="BQ603" s="77"/>
      <c r="BR603" s="77"/>
      <c r="BS603" s="77"/>
      <c r="BT603" s="77"/>
    </row>
    <row r="604" spans="19:72" ht="18.75" customHeight="1" hidden="1">
      <c r="S604" s="80"/>
      <c r="T604" s="80"/>
      <c r="U604" s="80"/>
      <c r="AD604" s="94"/>
      <c r="AE604" s="94"/>
      <c r="AF604" s="94"/>
      <c r="AG604" s="94"/>
      <c r="AH604" s="94"/>
      <c r="AI604" s="94"/>
      <c r="BN604" s="77"/>
      <c r="BO604" s="77"/>
      <c r="BP604" s="77"/>
      <c r="BQ604" s="77"/>
      <c r="BR604" s="77"/>
      <c r="BS604" s="77"/>
      <c r="BT604" s="77"/>
    </row>
    <row r="605" spans="19:72" ht="18.75" customHeight="1" hidden="1">
      <c r="S605" s="80"/>
      <c r="T605" s="80"/>
      <c r="U605" s="80"/>
      <c r="AD605" s="94"/>
      <c r="AE605" s="94"/>
      <c r="AF605" s="94"/>
      <c r="AG605" s="94"/>
      <c r="AH605" s="94"/>
      <c r="AI605" s="94"/>
      <c r="BN605" s="77"/>
      <c r="BO605" s="77"/>
      <c r="BP605" s="77"/>
      <c r="BQ605" s="77"/>
      <c r="BR605" s="77"/>
      <c r="BS605" s="77"/>
      <c r="BT605" s="77"/>
    </row>
    <row r="606" spans="19:72" ht="18.75" customHeight="1" thickTop="1">
      <c r="S606" s="80"/>
      <c r="T606" s="80"/>
      <c r="U606" s="80"/>
      <c r="AD606" s="94"/>
      <c r="AE606" s="94"/>
      <c r="AF606" s="94"/>
      <c r="AG606" s="94"/>
      <c r="AH606" s="94"/>
      <c r="AI606" s="94"/>
      <c r="BN606" s="77"/>
      <c r="BO606" s="77"/>
      <c r="BP606" s="77"/>
      <c r="BQ606" s="77"/>
      <c r="BR606" s="77"/>
      <c r="BS606" s="77"/>
      <c r="BT606" s="77"/>
    </row>
    <row r="607" spans="1:72" ht="30" customHeight="1">
      <c r="A607" s="59">
        <v>28</v>
      </c>
      <c r="B607" s="59" t="s">
        <v>348</v>
      </c>
      <c r="C607" s="96" t="s">
        <v>587</v>
      </c>
      <c r="D607" s="92"/>
      <c r="E607" s="92"/>
      <c r="F607" s="92"/>
      <c r="G607" s="92"/>
      <c r="H607" s="92"/>
      <c r="I607" s="92"/>
      <c r="J607" s="92"/>
      <c r="K607" s="92"/>
      <c r="L607" s="92"/>
      <c r="M607" s="92"/>
      <c r="N607" s="92"/>
      <c r="O607" s="92"/>
      <c r="P607" s="92"/>
      <c r="Q607" s="92"/>
      <c r="R607" s="92"/>
      <c r="S607" s="93"/>
      <c r="T607" s="93"/>
      <c r="U607" s="93"/>
      <c r="V607" s="92"/>
      <c r="W607" s="456" t="str">
        <f>W539</f>
        <v>30/09/2013</v>
      </c>
      <c r="X607" s="456"/>
      <c r="Y607" s="456"/>
      <c r="Z607" s="456"/>
      <c r="AA607" s="456"/>
      <c r="AB607" s="456"/>
      <c r="AD607" s="456" t="str">
        <f>AD539</f>
        <v>30/09/2012</v>
      </c>
      <c r="AE607" s="456"/>
      <c r="AF607" s="456"/>
      <c r="AG607" s="456"/>
      <c r="AH607" s="456"/>
      <c r="AI607" s="456"/>
      <c r="AK607" s="59">
        <v>27</v>
      </c>
      <c r="AL607" s="59" t="s">
        <v>348</v>
      </c>
      <c r="AM607" s="96" t="s">
        <v>959</v>
      </c>
      <c r="AN607" s="92"/>
      <c r="AO607" s="92"/>
      <c r="AP607" s="92"/>
      <c r="AQ607" s="92"/>
      <c r="AR607" s="92"/>
      <c r="AS607" s="92"/>
      <c r="AT607" s="92"/>
      <c r="AU607" s="92"/>
      <c r="AV607" s="92"/>
      <c r="AW607" s="92"/>
      <c r="AX607" s="92"/>
      <c r="AY607" s="92"/>
      <c r="AZ607" s="92"/>
      <c r="BA607" s="92"/>
      <c r="BB607" s="92"/>
      <c r="BC607" s="92"/>
      <c r="BD607" s="92"/>
      <c r="BE607" s="92"/>
      <c r="BF607" s="92"/>
      <c r="BG607" s="92"/>
      <c r="BH607" s="92"/>
      <c r="BI607" s="92"/>
      <c r="BJ607" s="92"/>
      <c r="BK607" s="92"/>
      <c r="BL607" s="92"/>
      <c r="BN607" s="77"/>
      <c r="BO607" s="77"/>
      <c r="BP607" s="77"/>
      <c r="BQ607" s="77"/>
      <c r="BR607" s="77"/>
      <c r="BS607" s="77"/>
      <c r="BT607" s="77"/>
    </row>
    <row r="608" spans="3:72" ht="19.5" customHeight="1">
      <c r="C608" s="92"/>
      <c r="D608" s="92"/>
      <c r="E608" s="92"/>
      <c r="F608" s="92"/>
      <c r="G608" s="92"/>
      <c r="H608" s="92"/>
      <c r="I608" s="92"/>
      <c r="J608" s="92"/>
      <c r="K608" s="92"/>
      <c r="L608" s="92"/>
      <c r="M608" s="92"/>
      <c r="N608" s="92"/>
      <c r="O608" s="92"/>
      <c r="P608" s="92"/>
      <c r="Q608" s="92"/>
      <c r="R608" s="92"/>
      <c r="S608" s="65"/>
      <c r="T608" s="65"/>
      <c r="U608" s="93"/>
      <c r="V608" s="92"/>
      <c r="W608" s="447" t="s">
        <v>354</v>
      </c>
      <c r="X608" s="448"/>
      <c r="Y608" s="448"/>
      <c r="Z608" s="448"/>
      <c r="AA608" s="448"/>
      <c r="AB608" s="448"/>
      <c r="AC608" s="94"/>
      <c r="AD608" s="447" t="s">
        <v>354</v>
      </c>
      <c r="AE608" s="448"/>
      <c r="AF608" s="448"/>
      <c r="AG608" s="448"/>
      <c r="AH608" s="448"/>
      <c r="AI608" s="448"/>
      <c r="AM608" s="92"/>
      <c r="AN608" s="92"/>
      <c r="AO608" s="92"/>
      <c r="AP608" s="92"/>
      <c r="AQ608" s="92"/>
      <c r="AR608" s="92"/>
      <c r="AS608" s="92"/>
      <c r="AT608" s="92"/>
      <c r="AU608" s="92"/>
      <c r="AV608" s="92"/>
      <c r="AW608" s="92"/>
      <c r="AX608" s="92"/>
      <c r="AY608" s="92"/>
      <c r="AZ608" s="92"/>
      <c r="BA608" s="92"/>
      <c r="BB608" s="92"/>
      <c r="BC608" s="92"/>
      <c r="BD608" s="92"/>
      <c r="BE608" s="92"/>
      <c r="BF608" s="92"/>
      <c r="BG608" s="74"/>
      <c r="BH608" s="74"/>
      <c r="BI608" s="74"/>
      <c r="BJ608" s="74"/>
      <c r="BK608" s="74"/>
      <c r="BL608" s="74"/>
      <c r="BN608" s="74"/>
      <c r="BO608" s="74"/>
      <c r="BP608" s="74"/>
      <c r="BQ608" s="74"/>
      <c r="BR608" s="74"/>
      <c r="BS608" s="74"/>
      <c r="BT608" s="74"/>
    </row>
    <row r="609" spans="1:94" s="143" customFormat="1" ht="19.5" customHeight="1">
      <c r="A609" s="59"/>
      <c r="B609" s="59"/>
      <c r="C609" s="231" t="s">
        <v>588</v>
      </c>
      <c r="D609" s="59"/>
      <c r="E609" s="59"/>
      <c r="F609" s="59"/>
      <c r="G609" s="59"/>
      <c r="H609" s="59"/>
      <c r="I609" s="59"/>
      <c r="J609" s="59"/>
      <c r="K609" s="59"/>
      <c r="L609" s="59"/>
      <c r="M609" s="59"/>
      <c r="N609" s="59"/>
      <c r="O609" s="59"/>
      <c r="P609" s="59"/>
      <c r="Q609" s="59"/>
      <c r="R609" s="59"/>
      <c r="S609" s="449"/>
      <c r="T609" s="449"/>
      <c r="U609" s="95"/>
      <c r="V609" s="64"/>
      <c r="W609" s="487">
        <f>SUM(W610:AB613)</f>
        <v>368511163785</v>
      </c>
      <c r="X609" s="487"/>
      <c r="Y609" s="487"/>
      <c r="Z609" s="487"/>
      <c r="AA609" s="487"/>
      <c r="AB609" s="487"/>
      <c r="AC609" s="82"/>
      <c r="AD609" s="487">
        <f>SUM(AD610:AI613)</f>
        <v>427008552447</v>
      </c>
      <c r="AE609" s="487"/>
      <c r="AF609" s="487"/>
      <c r="AG609" s="487"/>
      <c r="AH609" s="487"/>
      <c r="AI609" s="487"/>
      <c r="AK609" s="59"/>
      <c r="AL609" s="59"/>
      <c r="AM609" s="59" t="s">
        <v>589</v>
      </c>
      <c r="AN609" s="59"/>
      <c r="AO609" s="59"/>
      <c r="AP609" s="59"/>
      <c r="AQ609" s="59"/>
      <c r="AR609" s="59"/>
      <c r="AS609" s="59"/>
      <c r="AT609" s="59"/>
      <c r="AU609" s="59"/>
      <c r="AV609" s="59"/>
      <c r="AW609" s="59"/>
      <c r="AX609" s="59"/>
      <c r="AY609" s="59"/>
      <c r="AZ609" s="59"/>
      <c r="BA609" s="59"/>
      <c r="BB609" s="59"/>
      <c r="BC609" s="59"/>
      <c r="BD609" s="59"/>
      <c r="BE609" s="64"/>
      <c r="BF609" s="64"/>
      <c r="BG609" s="491" t="e">
        <f>SUBTOTAL(9,#REF!)</f>
        <v>#REF!</v>
      </c>
      <c r="BH609" s="491"/>
      <c r="BI609" s="491"/>
      <c r="BJ609" s="491"/>
      <c r="BK609" s="491"/>
      <c r="BL609" s="491"/>
      <c r="BM609" s="64"/>
      <c r="BN609" s="491" t="e">
        <f>SUBTOTAL(9,#REF!)</f>
        <v>#REF!</v>
      </c>
      <c r="BO609" s="491"/>
      <c r="BP609" s="491"/>
      <c r="BQ609" s="491"/>
      <c r="BR609" s="491"/>
      <c r="BS609" s="491"/>
      <c r="BT609" s="81"/>
      <c r="BU609" s="357"/>
      <c r="BV609" s="363"/>
      <c r="BW609" s="146"/>
      <c r="BX609" s="147"/>
      <c r="BY609" s="147"/>
      <c r="BZ609" s="147"/>
      <c r="CA609" s="147"/>
      <c r="CB609" s="147"/>
      <c r="CC609" s="147"/>
      <c r="CD609" s="147"/>
      <c r="CE609" s="147"/>
      <c r="CF609" s="147"/>
      <c r="CG609" s="147"/>
      <c r="CH609" s="147"/>
      <c r="CI609" s="147"/>
      <c r="CJ609" s="147"/>
      <c r="CK609" s="147"/>
      <c r="CL609" s="147"/>
      <c r="CM609" s="147"/>
      <c r="CN609" s="147"/>
      <c r="CO609" s="147"/>
      <c r="CP609" s="147"/>
    </row>
    <row r="610" spans="3:72" ht="19.5" customHeight="1">
      <c r="C610" s="182" t="s">
        <v>590</v>
      </c>
      <c r="D610" s="153"/>
      <c r="E610" s="153"/>
      <c r="F610" s="153"/>
      <c r="G610" s="153"/>
      <c r="H610" s="153"/>
      <c r="I610" s="153"/>
      <c r="J610" s="153"/>
      <c r="K610" s="153"/>
      <c r="L610" s="153"/>
      <c r="M610" s="153"/>
      <c r="N610" s="153"/>
      <c r="O610" s="153"/>
      <c r="P610" s="153"/>
      <c r="Q610" s="153"/>
      <c r="R610" s="153"/>
      <c r="S610" s="207"/>
      <c r="T610" s="207"/>
      <c r="U610" s="129"/>
      <c r="V610" s="87"/>
      <c r="W610" s="458">
        <v>155761800150</v>
      </c>
      <c r="X610" s="458"/>
      <c r="Y610" s="458"/>
      <c r="Z610" s="458"/>
      <c r="AA610" s="458"/>
      <c r="AB610" s="458"/>
      <c r="AC610" s="184"/>
      <c r="AD610" s="458">
        <v>154822398464</v>
      </c>
      <c r="AE610" s="458"/>
      <c r="AF610" s="458"/>
      <c r="AG610" s="458"/>
      <c r="AH610" s="458"/>
      <c r="AI610" s="458"/>
      <c r="AM610" s="75"/>
      <c r="AN610" s="59"/>
      <c r="AO610" s="59"/>
      <c r="AP610" s="59"/>
      <c r="AQ610" s="59"/>
      <c r="AR610" s="59"/>
      <c r="AS610" s="59"/>
      <c r="AT610" s="59"/>
      <c r="AU610" s="59"/>
      <c r="AV610" s="59"/>
      <c r="AW610" s="59"/>
      <c r="AX610" s="59"/>
      <c r="AY610" s="59"/>
      <c r="AZ610" s="59"/>
      <c r="BA610" s="59"/>
      <c r="BB610" s="59"/>
      <c r="BC610" s="59"/>
      <c r="BD610" s="59"/>
      <c r="BG610" s="77"/>
      <c r="BH610" s="77"/>
      <c r="BI610" s="77"/>
      <c r="BJ610" s="77"/>
      <c r="BK610" s="77"/>
      <c r="BL610" s="77"/>
      <c r="BN610" s="77"/>
      <c r="BO610" s="77"/>
      <c r="BP610" s="77"/>
      <c r="BQ610" s="77"/>
      <c r="BR610" s="77"/>
      <c r="BS610" s="77"/>
      <c r="BT610" s="77"/>
    </row>
    <row r="611" spans="3:72" ht="19.5" customHeight="1">
      <c r="C611" s="182" t="s">
        <v>591</v>
      </c>
      <c r="D611" s="153"/>
      <c r="E611" s="153"/>
      <c r="F611" s="153"/>
      <c r="G611" s="153"/>
      <c r="H611" s="153"/>
      <c r="I611" s="153"/>
      <c r="J611" s="153"/>
      <c r="K611" s="153"/>
      <c r="L611" s="153"/>
      <c r="M611" s="153"/>
      <c r="N611" s="153"/>
      <c r="O611" s="153"/>
      <c r="P611" s="153"/>
      <c r="Q611" s="153"/>
      <c r="R611" s="153"/>
      <c r="S611" s="207"/>
      <c r="T611" s="207"/>
      <c r="U611" s="129"/>
      <c r="V611" s="87"/>
      <c r="W611" s="458">
        <v>204230679373</v>
      </c>
      <c r="X611" s="458"/>
      <c r="Y611" s="458"/>
      <c r="Z611" s="458"/>
      <c r="AA611" s="458"/>
      <c r="AB611" s="458"/>
      <c r="AC611" s="184"/>
      <c r="AD611" s="458">
        <v>253199542309</v>
      </c>
      <c r="AE611" s="458"/>
      <c r="AF611" s="458"/>
      <c r="AG611" s="458"/>
      <c r="AH611" s="458"/>
      <c r="AI611" s="458"/>
      <c r="AM611" s="75"/>
      <c r="AN611" s="59"/>
      <c r="AO611" s="59"/>
      <c r="AP611" s="59"/>
      <c r="AQ611" s="59"/>
      <c r="AR611" s="59"/>
      <c r="AS611" s="59"/>
      <c r="AT611" s="59"/>
      <c r="AU611" s="59"/>
      <c r="AV611" s="59"/>
      <c r="AW611" s="59"/>
      <c r="AX611" s="59"/>
      <c r="AY611" s="59"/>
      <c r="AZ611" s="59"/>
      <c r="BA611" s="59"/>
      <c r="BB611" s="59"/>
      <c r="BC611" s="59"/>
      <c r="BD611" s="59"/>
      <c r="BG611" s="77"/>
      <c r="BH611" s="77"/>
      <c r="BI611" s="77"/>
      <c r="BJ611" s="77"/>
      <c r="BK611" s="77"/>
      <c r="BL611" s="77"/>
      <c r="BN611" s="77"/>
      <c r="BO611" s="77"/>
      <c r="BP611" s="77"/>
      <c r="BQ611" s="77"/>
      <c r="BR611" s="77"/>
      <c r="BS611" s="77"/>
      <c r="BT611" s="77"/>
    </row>
    <row r="612" spans="3:72" ht="19.5" customHeight="1" hidden="1">
      <c r="C612" s="182" t="s">
        <v>592</v>
      </c>
      <c r="D612" s="153"/>
      <c r="E612" s="153"/>
      <c r="F612" s="153"/>
      <c r="G612" s="153"/>
      <c r="H612" s="153"/>
      <c r="I612" s="153"/>
      <c r="J612" s="153"/>
      <c r="K612" s="153"/>
      <c r="L612" s="153"/>
      <c r="M612" s="153"/>
      <c r="N612" s="153"/>
      <c r="O612" s="153"/>
      <c r="P612" s="153"/>
      <c r="Q612" s="153"/>
      <c r="R612" s="153"/>
      <c r="S612" s="207"/>
      <c r="T612" s="207"/>
      <c r="U612" s="129"/>
      <c r="V612" s="87"/>
      <c r="W612" s="458">
        <f>'[3]CP YTo'!$C$145</f>
        <v>0</v>
      </c>
      <c r="X612" s="458"/>
      <c r="Y612" s="458"/>
      <c r="Z612" s="458"/>
      <c r="AA612" s="458"/>
      <c r="AB612" s="458"/>
      <c r="AC612" s="184"/>
      <c r="AD612" s="458"/>
      <c r="AE612" s="458"/>
      <c r="AF612" s="458"/>
      <c r="AG612" s="458"/>
      <c r="AH612" s="458"/>
      <c r="AI612" s="458"/>
      <c r="AM612" s="75"/>
      <c r="AN612" s="59"/>
      <c r="AO612" s="59"/>
      <c r="AP612" s="59"/>
      <c r="AQ612" s="59"/>
      <c r="AR612" s="59"/>
      <c r="AS612" s="59"/>
      <c r="AT612" s="59"/>
      <c r="AU612" s="59"/>
      <c r="AV612" s="59"/>
      <c r="AW612" s="59"/>
      <c r="AX612" s="59"/>
      <c r="AY612" s="59"/>
      <c r="AZ612" s="59"/>
      <c r="BA612" s="59"/>
      <c r="BB612" s="59"/>
      <c r="BC612" s="59"/>
      <c r="BD612" s="59"/>
      <c r="BG612" s="77"/>
      <c r="BH612" s="77"/>
      <c r="BI612" s="77"/>
      <c r="BJ612" s="77"/>
      <c r="BK612" s="77"/>
      <c r="BL612" s="77"/>
      <c r="BN612" s="77"/>
      <c r="BO612" s="77"/>
      <c r="BP612" s="77"/>
      <c r="BQ612" s="77"/>
      <c r="BR612" s="77"/>
      <c r="BS612" s="77"/>
      <c r="BT612" s="77"/>
    </row>
    <row r="613" spans="3:72" ht="19.5" customHeight="1">
      <c r="C613" s="182" t="s">
        <v>593</v>
      </c>
      <c r="D613" s="153"/>
      <c r="E613" s="153"/>
      <c r="F613" s="153"/>
      <c r="G613" s="153"/>
      <c r="H613" s="153"/>
      <c r="I613" s="153"/>
      <c r="J613" s="153"/>
      <c r="K613" s="153"/>
      <c r="L613" s="153"/>
      <c r="M613" s="153"/>
      <c r="N613" s="153"/>
      <c r="O613" s="153"/>
      <c r="P613" s="153"/>
      <c r="Q613" s="153"/>
      <c r="R613" s="153"/>
      <c r="S613" s="207"/>
      <c r="T613" s="207"/>
      <c r="U613" s="129"/>
      <c r="V613" s="87"/>
      <c r="W613" s="458">
        <v>8518684262</v>
      </c>
      <c r="X613" s="458"/>
      <c r="Y613" s="458"/>
      <c r="Z613" s="458"/>
      <c r="AA613" s="458"/>
      <c r="AB613" s="458"/>
      <c r="AC613" s="89"/>
      <c r="AD613" s="458">
        <v>18986611674</v>
      </c>
      <c r="AE613" s="458"/>
      <c r="AF613" s="458"/>
      <c r="AG613" s="458"/>
      <c r="AH613" s="458"/>
      <c r="AI613" s="458"/>
      <c r="AM613" s="75"/>
      <c r="AN613" s="59"/>
      <c r="AO613" s="59"/>
      <c r="AP613" s="59"/>
      <c r="AQ613" s="59"/>
      <c r="AR613" s="59"/>
      <c r="AS613" s="59"/>
      <c r="AT613" s="59"/>
      <c r="AU613" s="59"/>
      <c r="AV613" s="59"/>
      <c r="AW613" s="59"/>
      <c r="AX613" s="59"/>
      <c r="AY613" s="59"/>
      <c r="AZ613" s="59"/>
      <c r="BA613" s="59"/>
      <c r="BB613" s="59"/>
      <c r="BC613" s="59"/>
      <c r="BD613" s="59"/>
      <c r="BG613" s="77"/>
      <c r="BH613" s="77"/>
      <c r="BI613" s="77"/>
      <c r="BJ613" s="77"/>
      <c r="BK613" s="77"/>
      <c r="BL613" s="77"/>
      <c r="BN613" s="77"/>
      <c r="BO613" s="77"/>
      <c r="BP613" s="77"/>
      <c r="BQ613" s="77"/>
      <c r="BR613" s="77"/>
      <c r="BS613" s="77"/>
      <c r="BT613" s="77"/>
    </row>
    <row r="614" spans="1:94" s="143" customFormat="1" ht="19.5" customHeight="1">
      <c r="A614" s="59"/>
      <c r="B614" s="59"/>
      <c r="C614" s="208" t="s">
        <v>594</v>
      </c>
      <c r="D614" s="64"/>
      <c r="E614" s="64"/>
      <c r="F614" s="64"/>
      <c r="G614" s="64"/>
      <c r="H614" s="64"/>
      <c r="I614" s="64"/>
      <c r="J614" s="64"/>
      <c r="K614" s="64"/>
      <c r="L614" s="64"/>
      <c r="M614" s="64"/>
      <c r="N614" s="64"/>
      <c r="O614" s="64"/>
      <c r="P614" s="64"/>
      <c r="Q614" s="64"/>
      <c r="R614" s="64"/>
      <c r="S614" s="449"/>
      <c r="T614" s="449"/>
      <c r="U614" s="95"/>
      <c r="V614" s="64"/>
      <c r="W614" s="496">
        <f>SUM(W615:AB616)</f>
        <v>219244822196</v>
      </c>
      <c r="X614" s="496"/>
      <c r="Y614" s="496"/>
      <c r="Z614" s="496"/>
      <c r="AA614" s="496"/>
      <c r="AB614" s="496"/>
      <c r="AC614" s="151"/>
      <c r="AD614" s="496">
        <f>SUM(AD615:AI616)</f>
        <v>224466154004</v>
      </c>
      <c r="AE614" s="496"/>
      <c r="AF614" s="496"/>
      <c r="AG614" s="496"/>
      <c r="AH614" s="496"/>
      <c r="AI614" s="496"/>
      <c r="AK614" s="59"/>
      <c r="AL614" s="59"/>
      <c r="AM614" s="64" t="s">
        <v>595</v>
      </c>
      <c r="AN614" s="64"/>
      <c r="AO614" s="64"/>
      <c r="AP614" s="64"/>
      <c r="AQ614" s="64"/>
      <c r="AR614" s="64"/>
      <c r="AS614" s="64"/>
      <c r="AT614" s="64"/>
      <c r="AU614" s="64"/>
      <c r="AV614" s="64"/>
      <c r="AW614" s="64"/>
      <c r="AX614" s="64"/>
      <c r="AY614" s="64"/>
      <c r="AZ614" s="64"/>
      <c r="BA614" s="64"/>
      <c r="BB614" s="64"/>
      <c r="BC614" s="64"/>
      <c r="BD614" s="64"/>
      <c r="BE614" s="64"/>
      <c r="BF614" s="64"/>
      <c r="BG614" s="679" t="e">
        <f>SUBTOTAL(9,#REF!)</f>
        <v>#REF!</v>
      </c>
      <c r="BH614" s="679"/>
      <c r="BI614" s="679"/>
      <c r="BJ614" s="679"/>
      <c r="BK614" s="679"/>
      <c r="BL614" s="679"/>
      <c r="BM614" s="64"/>
      <c r="BN614" s="679" t="e">
        <f>SUBTOTAL(9,#REF!)</f>
        <v>#REF!</v>
      </c>
      <c r="BO614" s="679"/>
      <c r="BP614" s="679"/>
      <c r="BQ614" s="679"/>
      <c r="BR614" s="679"/>
      <c r="BS614" s="679"/>
      <c r="BT614" s="188"/>
      <c r="BU614" s="357"/>
      <c r="BV614" s="363"/>
      <c r="BW614" s="146"/>
      <c r="BX614" s="147"/>
      <c r="BY614" s="147"/>
      <c r="BZ614" s="147"/>
      <c r="CA614" s="147"/>
      <c r="CB614" s="147"/>
      <c r="CC614" s="147"/>
      <c r="CD614" s="147"/>
      <c r="CE614" s="147"/>
      <c r="CF614" s="147"/>
      <c r="CG614" s="147"/>
      <c r="CH614" s="147"/>
      <c r="CI614" s="147"/>
      <c r="CJ614" s="147"/>
      <c r="CK614" s="147"/>
      <c r="CL614" s="147"/>
      <c r="CM614" s="147"/>
      <c r="CN614" s="147"/>
      <c r="CO614" s="147"/>
      <c r="CP614" s="147"/>
    </row>
    <row r="615" spans="3:72" ht="19.5" customHeight="1">
      <c r="C615" s="183" t="s">
        <v>596</v>
      </c>
      <c r="D615" s="87"/>
      <c r="E615" s="87"/>
      <c r="F615" s="87"/>
      <c r="G615" s="87"/>
      <c r="H615" s="87"/>
      <c r="I615" s="87"/>
      <c r="J615" s="87"/>
      <c r="K615" s="87"/>
      <c r="L615" s="87"/>
      <c r="M615" s="87"/>
      <c r="N615" s="87"/>
      <c r="O615" s="87"/>
      <c r="P615" s="87"/>
      <c r="Q615" s="87"/>
      <c r="R615" s="87"/>
      <c r="S615" s="207"/>
      <c r="T615" s="207"/>
      <c r="U615" s="129"/>
      <c r="V615" s="87"/>
      <c r="W615" s="549">
        <v>203656066611</v>
      </c>
      <c r="X615" s="549"/>
      <c r="Y615" s="549"/>
      <c r="Z615" s="549"/>
      <c r="AA615" s="549"/>
      <c r="AB615" s="549"/>
      <c r="AC615" s="89"/>
      <c r="AD615" s="549">
        <v>209476058595</v>
      </c>
      <c r="AE615" s="549"/>
      <c r="AF615" s="549"/>
      <c r="AG615" s="549"/>
      <c r="AH615" s="549"/>
      <c r="AI615" s="549"/>
      <c r="BG615" s="78"/>
      <c r="BH615" s="78"/>
      <c r="BI615" s="78"/>
      <c r="BJ615" s="78"/>
      <c r="BK615" s="78"/>
      <c r="BL615" s="78"/>
      <c r="BN615" s="78"/>
      <c r="BO615" s="78"/>
      <c r="BP615" s="78"/>
      <c r="BQ615" s="78"/>
      <c r="BR615" s="78"/>
      <c r="BS615" s="78"/>
      <c r="BT615" s="78"/>
    </row>
    <row r="616" spans="3:72" ht="19.5" customHeight="1">
      <c r="C616" s="183" t="s">
        <v>597</v>
      </c>
      <c r="D616" s="87"/>
      <c r="E616" s="87"/>
      <c r="F616" s="87"/>
      <c r="G616" s="87"/>
      <c r="H616" s="87"/>
      <c r="I616" s="87"/>
      <c r="J616" s="87"/>
      <c r="K616" s="87"/>
      <c r="L616" s="87"/>
      <c r="M616" s="87"/>
      <c r="N616" s="87"/>
      <c r="O616" s="87"/>
      <c r="P616" s="87"/>
      <c r="Q616" s="87"/>
      <c r="R616" s="87"/>
      <c r="S616" s="207"/>
      <c r="T616" s="207"/>
      <c r="U616" s="129"/>
      <c r="V616" s="87"/>
      <c r="W616" s="549">
        <v>15588755585</v>
      </c>
      <c r="X616" s="549"/>
      <c r="Y616" s="549"/>
      <c r="Z616" s="549"/>
      <c r="AA616" s="549"/>
      <c r="AB616" s="549"/>
      <c r="AC616" s="89"/>
      <c r="AD616" s="549">
        <v>14990095409</v>
      </c>
      <c r="AE616" s="549"/>
      <c r="AF616" s="549"/>
      <c r="AG616" s="549"/>
      <c r="AH616" s="549"/>
      <c r="AI616" s="549"/>
      <c r="BG616" s="78"/>
      <c r="BH616" s="78"/>
      <c r="BI616" s="78"/>
      <c r="BJ616" s="78"/>
      <c r="BK616" s="78"/>
      <c r="BL616" s="78"/>
      <c r="BN616" s="78"/>
      <c r="BO616" s="78"/>
      <c r="BP616" s="78"/>
      <c r="BQ616" s="78"/>
      <c r="BR616" s="78"/>
      <c r="BS616" s="78"/>
      <c r="BT616" s="78"/>
    </row>
    <row r="617" spans="1:94" s="143" customFormat="1" ht="19.5" customHeight="1">
      <c r="A617" s="59"/>
      <c r="B617" s="59"/>
      <c r="C617" s="208" t="s">
        <v>598</v>
      </c>
      <c r="D617" s="64"/>
      <c r="E617" s="64"/>
      <c r="F617" s="64"/>
      <c r="G617" s="64"/>
      <c r="H617" s="64"/>
      <c r="I617" s="64"/>
      <c r="J617" s="64"/>
      <c r="K617" s="64"/>
      <c r="L617" s="64"/>
      <c r="M617" s="64"/>
      <c r="N617" s="64"/>
      <c r="O617" s="64"/>
      <c r="P617" s="64"/>
      <c r="Q617" s="64"/>
      <c r="R617" s="64"/>
      <c r="S617" s="449"/>
      <c r="T617" s="449"/>
      <c r="U617" s="95"/>
      <c r="V617" s="64"/>
      <c r="W617" s="496">
        <v>62834222962</v>
      </c>
      <c r="X617" s="496"/>
      <c r="Y617" s="496"/>
      <c r="Z617" s="496"/>
      <c r="AA617" s="496"/>
      <c r="AB617" s="496"/>
      <c r="AC617" s="151"/>
      <c r="AD617" s="496">
        <v>67818204625</v>
      </c>
      <c r="AE617" s="496"/>
      <c r="AF617" s="496"/>
      <c r="AG617" s="496"/>
      <c r="AH617" s="496"/>
      <c r="AI617" s="496"/>
      <c r="AK617" s="59"/>
      <c r="AL617" s="59"/>
      <c r="AM617" s="64" t="s">
        <v>599</v>
      </c>
      <c r="AN617" s="64"/>
      <c r="AO617" s="64"/>
      <c r="AP617" s="64"/>
      <c r="AQ617" s="64"/>
      <c r="AR617" s="64"/>
      <c r="AS617" s="64"/>
      <c r="AT617" s="64"/>
      <c r="AU617" s="64"/>
      <c r="AV617" s="64"/>
      <c r="AW617" s="64"/>
      <c r="AX617" s="64"/>
      <c r="AY617" s="64"/>
      <c r="AZ617" s="64"/>
      <c r="BA617" s="64"/>
      <c r="BB617" s="64"/>
      <c r="BC617" s="64"/>
      <c r="BD617" s="64"/>
      <c r="BE617" s="64"/>
      <c r="BF617" s="64"/>
      <c r="BG617" s="188"/>
      <c r="BH617" s="188"/>
      <c r="BI617" s="188"/>
      <c r="BJ617" s="188"/>
      <c r="BK617" s="188"/>
      <c r="BL617" s="188"/>
      <c r="BM617" s="64"/>
      <c r="BN617" s="188"/>
      <c r="BO617" s="188"/>
      <c r="BP617" s="188"/>
      <c r="BQ617" s="188"/>
      <c r="BR617" s="188"/>
      <c r="BS617" s="188"/>
      <c r="BT617" s="188"/>
      <c r="BU617" s="357"/>
      <c r="BV617" s="404">
        <f>W617+BU617</f>
        <v>62834222962</v>
      </c>
      <c r="BW617" s="146"/>
      <c r="BX617" s="147"/>
      <c r="BY617" s="147"/>
      <c r="BZ617" s="147"/>
      <c r="CA617" s="147"/>
      <c r="CB617" s="147"/>
      <c r="CC617" s="147"/>
      <c r="CD617" s="147"/>
      <c r="CE617" s="147"/>
      <c r="CF617" s="147"/>
      <c r="CG617" s="147"/>
      <c r="CH617" s="147"/>
      <c r="CI617" s="147"/>
      <c r="CJ617" s="147"/>
      <c r="CK617" s="147"/>
      <c r="CL617" s="147"/>
      <c r="CM617" s="147"/>
      <c r="CN617" s="147"/>
      <c r="CO617" s="147"/>
      <c r="CP617" s="147"/>
    </row>
    <row r="618" spans="1:94" s="143" customFormat="1" ht="19.5" customHeight="1">
      <c r="A618" s="59"/>
      <c r="B618" s="59"/>
      <c r="C618" s="208" t="s">
        <v>732</v>
      </c>
      <c r="D618" s="64"/>
      <c r="E618" s="64"/>
      <c r="F618" s="64"/>
      <c r="G618" s="64"/>
      <c r="H618" s="64"/>
      <c r="I618" s="64"/>
      <c r="J618" s="64"/>
      <c r="K618" s="64"/>
      <c r="L618" s="64"/>
      <c r="M618" s="64"/>
      <c r="N618" s="64"/>
      <c r="O618" s="64"/>
      <c r="P618" s="64"/>
      <c r="Q618" s="64"/>
      <c r="R618" s="64"/>
      <c r="S618" s="449"/>
      <c r="T618" s="449"/>
      <c r="U618" s="95"/>
      <c r="V618" s="64"/>
      <c r="W618" s="496">
        <v>32312000000</v>
      </c>
      <c r="X618" s="496"/>
      <c r="Y618" s="496"/>
      <c r="Z618" s="496"/>
      <c r="AA618" s="496"/>
      <c r="AB618" s="496"/>
      <c r="AC618" s="151"/>
      <c r="AD618" s="496">
        <v>29953139429</v>
      </c>
      <c r="AE618" s="496"/>
      <c r="AF618" s="496"/>
      <c r="AG618" s="496"/>
      <c r="AH618" s="496"/>
      <c r="AI618" s="496"/>
      <c r="AK618" s="59"/>
      <c r="AL618" s="59"/>
      <c r="AM618" s="64" t="s">
        <v>599</v>
      </c>
      <c r="AN618" s="64"/>
      <c r="AO618" s="64"/>
      <c r="AP618" s="64"/>
      <c r="AQ618" s="64"/>
      <c r="AR618" s="64"/>
      <c r="AS618" s="64"/>
      <c r="AT618" s="64"/>
      <c r="AU618" s="64"/>
      <c r="AV618" s="64"/>
      <c r="AW618" s="64"/>
      <c r="AX618" s="64"/>
      <c r="AY618" s="64"/>
      <c r="AZ618" s="64"/>
      <c r="BA618" s="64"/>
      <c r="BB618" s="64"/>
      <c r="BC618" s="64"/>
      <c r="BD618" s="64"/>
      <c r="BE618" s="64"/>
      <c r="BF618" s="64"/>
      <c r="BG618" s="188"/>
      <c r="BH618" s="188"/>
      <c r="BI618" s="188"/>
      <c r="BJ618" s="188"/>
      <c r="BK618" s="188"/>
      <c r="BL618" s="188"/>
      <c r="BM618" s="64"/>
      <c r="BN618" s="188"/>
      <c r="BO618" s="188"/>
      <c r="BP618" s="188"/>
      <c r="BQ618" s="188"/>
      <c r="BR618" s="188"/>
      <c r="BS618" s="188"/>
      <c r="BT618" s="188"/>
      <c r="BU618" s="357"/>
      <c r="BV618" s="404">
        <f>W618+BU618</f>
        <v>32312000000</v>
      </c>
      <c r="BW618" s="146"/>
      <c r="BX618" s="147"/>
      <c r="BY618" s="147"/>
      <c r="BZ618" s="147"/>
      <c r="CA618" s="147"/>
      <c r="CB618" s="147"/>
      <c r="CC618" s="147"/>
      <c r="CD618" s="147"/>
      <c r="CE618" s="147"/>
      <c r="CF618" s="147"/>
      <c r="CG618" s="147"/>
      <c r="CH618" s="147"/>
      <c r="CI618" s="147"/>
      <c r="CJ618" s="147"/>
      <c r="CK618" s="147"/>
      <c r="CL618" s="147"/>
      <c r="CM618" s="147"/>
      <c r="CN618" s="147"/>
      <c r="CO618" s="147"/>
      <c r="CP618" s="147"/>
    </row>
    <row r="619" spans="1:94" s="143" customFormat="1" ht="19.5" customHeight="1">
      <c r="A619" s="59"/>
      <c r="B619" s="59"/>
      <c r="C619" s="208" t="s">
        <v>600</v>
      </c>
      <c r="D619" s="64"/>
      <c r="E619" s="64"/>
      <c r="F619" s="64"/>
      <c r="G619" s="64"/>
      <c r="H619" s="64"/>
      <c r="I619" s="64"/>
      <c r="J619" s="64"/>
      <c r="K619" s="64"/>
      <c r="L619" s="64"/>
      <c r="M619" s="64"/>
      <c r="N619" s="64"/>
      <c r="O619" s="64"/>
      <c r="P619" s="64"/>
      <c r="Q619" s="64"/>
      <c r="R619" s="64"/>
      <c r="S619" s="449"/>
      <c r="T619" s="449"/>
      <c r="U619" s="95"/>
      <c r="V619" s="64"/>
      <c r="W619" s="496">
        <v>97074251259</v>
      </c>
      <c r="X619" s="496"/>
      <c r="Y619" s="496"/>
      <c r="Z619" s="496"/>
      <c r="AA619" s="496"/>
      <c r="AB619" s="496"/>
      <c r="AC619" s="151"/>
      <c r="AD619" s="496">
        <v>105422839988</v>
      </c>
      <c r="AE619" s="496"/>
      <c r="AF619" s="496"/>
      <c r="AG619" s="496"/>
      <c r="AH619" s="496"/>
      <c r="AI619" s="496"/>
      <c r="AK619" s="59"/>
      <c r="AL619" s="59"/>
      <c r="AM619" s="64" t="s">
        <v>601</v>
      </c>
      <c r="AN619" s="64"/>
      <c r="AO619" s="64"/>
      <c r="AP619" s="64"/>
      <c r="AQ619" s="64"/>
      <c r="AR619" s="64"/>
      <c r="AS619" s="64"/>
      <c r="AT619" s="64"/>
      <c r="AU619" s="64"/>
      <c r="AV619" s="64"/>
      <c r="AW619" s="64"/>
      <c r="AX619" s="64"/>
      <c r="AY619" s="64"/>
      <c r="AZ619" s="64"/>
      <c r="BA619" s="64"/>
      <c r="BB619" s="64"/>
      <c r="BC619" s="64"/>
      <c r="BD619" s="64"/>
      <c r="BE619" s="64"/>
      <c r="BF619" s="64"/>
      <c r="BG619" s="188"/>
      <c r="BH619" s="188"/>
      <c r="BI619" s="188"/>
      <c r="BJ619" s="188"/>
      <c r="BK619" s="188"/>
      <c r="BL619" s="188"/>
      <c r="BM619" s="64"/>
      <c r="BN619" s="188"/>
      <c r="BO619" s="188"/>
      <c r="BP619" s="188"/>
      <c r="BQ619" s="188"/>
      <c r="BR619" s="188"/>
      <c r="BS619" s="188"/>
      <c r="BT619" s="188"/>
      <c r="BU619" s="357"/>
      <c r="BV619" s="363"/>
      <c r="BW619" s="146"/>
      <c r="BX619" s="147"/>
      <c r="BY619" s="147"/>
      <c r="BZ619" s="147"/>
      <c r="CA619" s="147"/>
      <c r="CB619" s="147"/>
      <c r="CC619" s="147"/>
      <c r="CD619" s="147"/>
      <c r="CE619" s="147"/>
      <c r="CF619" s="147"/>
      <c r="CG619" s="147"/>
      <c r="CH619" s="147"/>
      <c r="CI619" s="147"/>
      <c r="CJ619" s="147"/>
      <c r="CK619" s="147"/>
      <c r="CL619" s="147"/>
      <c r="CM619" s="147"/>
      <c r="CN619" s="147"/>
      <c r="CO619" s="147"/>
      <c r="CP619" s="147"/>
    </row>
    <row r="620" spans="1:94" s="143" customFormat="1" ht="19.5" customHeight="1">
      <c r="A620" s="59"/>
      <c r="B620" s="59"/>
      <c r="C620" s="208" t="s">
        <v>602</v>
      </c>
      <c r="D620" s="64"/>
      <c r="E620" s="64"/>
      <c r="F620" s="64"/>
      <c r="G620" s="64"/>
      <c r="H620" s="64"/>
      <c r="I620" s="64"/>
      <c r="J620" s="64"/>
      <c r="K620" s="64"/>
      <c r="L620" s="64"/>
      <c r="M620" s="64"/>
      <c r="N620" s="64"/>
      <c r="O620" s="64"/>
      <c r="P620" s="64"/>
      <c r="Q620" s="64"/>
      <c r="R620" s="64"/>
      <c r="S620" s="449"/>
      <c r="T620" s="449"/>
      <c r="U620" s="95"/>
      <c r="V620" s="64"/>
      <c r="W620" s="496">
        <v>78784831978</v>
      </c>
      <c r="X620" s="496"/>
      <c r="Y620" s="496"/>
      <c r="Z620" s="496"/>
      <c r="AA620" s="496"/>
      <c r="AB620" s="496"/>
      <c r="AC620" s="151"/>
      <c r="AD620" s="496">
        <v>39295703976</v>
      </c>
      <c r="AE620" s="496"/>
      <c r="AF620" s="496"/>
      <c r="AG620" s="496"/>
      <c r="AH620" s="496"/>
      <c r="AI620" s="496"/>
      <c r="AK620" s="59"/>
      <c r="AL620" s="59"/>
      <c r="AM620" s="64" t="s">
        <v>603</v>
      </c>
      <c r="AN620" s="64"/>
      <c r="AO620" s="64"/>
      <c r="AP620" s="64"/>
      <c r="AQ620" s="64"/>
      <c r="AR620" s="64"/>
      <c r="AS620" s="64"/>
      <c r="AT620" s="64"/>
      <c r="AU620" s="64"/>
      <c r="AV620" s="64"/>
      <c r="AW620" s="64"/>
      <c r="AX620" s="64"/>
      <c r="AY620" s="64"/>
      <c r="AZ620" s="64"/>
      <c r="BA620" s="64"/>
      <c r="BB620" s="64"/>
      <c r="BC620" s="64"/>
      <c r="BD620" s="64"/>
      <c r="BE620" s="64"/>
      <c r="BF620" s="64"/>
      <c r="BG620" s="188"/>
      <c r="BH620" s="188"/>
      <c r="BI620" s="188"/>
      <c r="BJ620" s="188"/>
      <c r="BK620" s="188"/>
      <c r="BL620" s="188"/>
      <c r="BM620" s="64"/>
      <c r="BN620" s="188"/>
      <c r="BO620" s="188"/>
      <c r="BP620" s="188"/>
      <c r="BQ620" s="188"/>
      <c r="BR620" s="188"/>
      <c r="BS620" s="188"/>
      <c r="BT620" s="188"/>
      <c r="BU620" s="357"/>
      <c r="BV620" s="363"/>
      <c r="BW620" s="146"/>
      <c r="BX620" s="147"/>
      <c r="BY620" s="147"/>
      <c r="BZ620" s="147"/>
      <c r="CA620" s="147"/>
      <c r="CB620" s="147"/>
      <c r="CC620" s="147"/>
      <c r="CD620" s="147"/>
      <c r="CE620" s="147"/>
      <c r="CF620" s="147"/>
      <c r="CG620" s="147"/>
      <c r="CH620" s="147"/>
      <c r="CI620" s="147"/>
      <c r="CJ620" s="147"/>
      <c r="CK620" s="147"/>
      <c r="CL620" s="147"/>
      <c r="CM620" s="147"/>
      <c r="CN620" s="147"/>
      <c r="CO620" s="147"/>
      <c r="CP620" s="147"/>
    </row>
    <row r="621" spans="3:74" ht="15.75" thickBot="1">
      <c r="C621" s="454" t="s">
        <v>361</v>
      </c>
      <c r="D621" s="454"/>
      <c r="E621" s="454"/>
      <c r="F621" s="454"/>
      <c r="G621" s="454"/>
      <c r="H621" s="454"/>
      <c r="I621" s="454"/>
      <c r="J621" s="454"/>
      <c r="K621" s="454"/>
      <c r="L621" s="454"/>
      <c r="M621" s="454"/>
      <c r="N621" s="454"/>
      <c r="O621" s="454"/>
      <c r="P621" s="454"/>
      <c r="Q621" s="454"/>
      <c r="R621" s="454"/>
      <c r="S621" s="454"/>
      <c r="T621" s="59"/>
      <c r="W621" s="485">
        <f>W609+W614+W617+W618+W619+W620</f>
        <v>858761292180</v>
      </c>
      <c r="X621" s="485"/>
      <c r="Y621" s="485"/>
      <c r="Z621" s="485"/>
      <c r="AA621" s="485"/>
      <c r="AB621" s="485"/>
      <c r="AD621" s="485">
        <f>AD609+AD614+AD617+AD618+AD619+AD620</f>
        <v>893964594469</v>
      </c>
      <c r="AE621" s="485"/>
      <c r="AF621" s="485"/>
      <c r="AG621" s="485"/>
      <c r="AH621" s="485"/>
      <c r="AI621" s="485"/>
      <c r="AM621" s="59" t="s">
        <v>361</v>
      </c>
      <c r="AN621" s="59"/>
      <c r="AO621" s="59"/>
      <c r="AP621" s="59"/>
      <c r="AQ621" s="59"/>
      <c r="AR621" s="59"/>
      <c r="AS621" s="59"/>
      <c r="AT621" s="59"/>
      <c r="AU621" s="59"/>
      <c r="AV621" s="59"/>
      <c r="AW621" s="59"/>
      <c r="AX621" s="59"/>
      <c r="AY621" s="59"/>
      <c r="AZ621" s="59"/>
      <c r="BA621" s="59"/>
      <c r="BB621" s="59"/>
      <c r="BC621" s="59"/>
      <c r="BD621" s="59"/>
      <c r="BG621" s="489">
        <f>SUBTOTAL(9,BG609:BL620)</f>
        <v>0</v>
      </c>
      <c r="BH621" s="489"/>
      <c r="BI621" s="489"/>
      <c r="BJ621" s="489"/>
      <c r="BK621" s="489"/>
      <c r="BL621" s="489"/>
      <c r="BN621" s="489">
        <f>SUBTOTAL(9,BN609:BS620)</f>
        <v>0</v>
      </c>
      <c r="BO621" s="489"/>
      <c r="BP621" s="489"/>
      <c r="BQ621" s="489"/>
      <c r="BR621" s="489"/>
      <c r="BS621" s="489"/>
      <c r="BT621" s="81"/>
      <c r="BU621" s="357">
        <f>'[4]lien ket'!F208+'[4]lien ket'!F215+'[4]lien ket'!F216</f>
        <v>548731128850</v>
      </c>
      <c r="BV621" s="364"/>
    </row>
    <row r="622" spans="23:71" ht="11.25" customHeight="1" thickTop="1">
      <c r="W622" s="445"/>
      <c r="X622" s="445"/>
      <c r="Y622" s="445"/>
      <c r="Z622" s="445"/>
      <c r="AA622" s="445"/>
      <c r="AB622" s="445"/>
      <c r="AD622" s="445"/>
      <c r="AE622" s="445"/>
      <c r="AF622" s="445"/>
      <c r="AG622" s="445"/>
      <c r="AH622" s="445"/>
      <c r="AI622" s="445"/>
      <c r="BG622" s="725"/>
      <c r="BH622" s="725"/>
      <c r="BI622" s="725"/>
      <c r="BJ622" s="725"/>
      <c r="BK622" s="725"/>
      <c r="BL622" s="725"/>
      <c r="BN622" s="725"/>
      <c r="BO622" s="725"/>
      <c r="BP622" s="725"/>
      <c r="BQ622" s="725"/>
      <c r="BR622" s="725"/>
      <c r="BS622" s="725"/>
    </row>
    <row r="623" spans="1:73" ht="19.5" customHeight="1" hidden="1">
      <c r="A623" s="59">
        <v>29</v>
      </c>
      <c r="B623" s="59" t="s">
        <v>348</v>
      </c>
      <c r="C623" s="64" t="s">
        <v>604</v>
      </c>
      <c r="AK623" s="59">
        <v>29</v>
      </c>
      <c r="AL623" s="59" t="s">
        <v>348</v>
      </c>
      <c r="AM623" s="64" t="s">
        <v>605</v>
      </c>
      <c r="BU623" s="357">
        <f>BU621-W621</f>
        <v>-310030163330</v>
      </c>
    </row>
    <row r="624" spans="3:39" ht="19.5" customHeight="1" hidden="1">
      <c r="C624" s="66" t="s">
        <v>606</v>
      </c>
      <c r="AM624" s="64"/>
    </row>
    <row r="625" spans="1:94" s="143" customFormat="1" ht="20.25" customHeight="1" hidden="1">
      <c r="A625" s="59"/>
      <c r="B625" s="59"/>
      <c r="C625" s="64"/>
      <c r="D625" s="64"/>
      <c r="E625" s="64"/>
      <c r="F625" s="64"/>
      <c r="G625" s="64"/>
      <c r="H625" s="64"/>
      <c r="I625" s="64"/>
      <c r="J625" s="64"/>
      <c r="K625" s="64"/>
      <c r="L625" s="64"/>
      <c r="M625" s="64"/>
      <c r="N625" s="64"/>
      <c r="O625" s="64"/>
      <c r="P625" s="726" t="s">
        <v>607</v>
      </c>
      <c r="Q625" s="726"/>
      <c r="R625" s="726"/>
      <c r="S625" s="726"/>
      <c r="T625" s="726"/>
      <c r="U625" s="726"/>
      <c r="V625" s="64"/>
      <c r="W625" s="728" t="s">
        <v>684</v>
      </c>
      <c r="X625" s="729"/>
      <c r="Y625" s="729"/>
      <c r="Z625" s="729"/>
      <c r="AA625" s="729"/>
      <c r="AB625" s="729"/>
      <c r="AC625" s="157"/>
      <c r="AD625" s="728" t="s">
        <v>685</v>
      </c>
      <c r="AE625" s="729"/>
      <c r="AF625" s="729"/>
      <c r="AG625" s="729"/>
      <c r="AH625" s="729"/>
      <c r="AI625" s="729"/>
      <c r="AK625" s="59"/>
      <c r="AL625" s="59"/>
      <c r="AM625" s="64" t="s">
        <v>608</v>
      </c>
      <c r="AN625" s="64"/>
      <c r="AO625" s="64"/>
      <c r="AP625" s="64"/>
      <c r="AQ625" s="64"/>
      <c r="AR625" s="64"/>
      <c r="AS625" s="64"/>
      <c r="AT625" s="64"/>
      <c r="AU625" s="64"/>
      <c r="AV625" s="64"/>
      <c r="AW625" s="64"/>
      <c r="AX625" s="64"/>
      <c r="AY625" s="64"/>
      <c r="AZ625" s="64"/>
      <c r="BA625" s="64"/>
      <c r="BB625" s="64"/>
      <c r="BC625" s="64"/>
      <c r="BD625" s="64"/>
      <c r="BE625" s="64"/>
      <c r="BF625" s="64"/>
      <c r="BG625" s="64"/>
      <c r="BH625" s="64"/>
      <c r="BI625" s="64"/>
      <c r="BJ625" s="64"/>
      <c r="BK625" s="64"/>
      <c r="BL625" s="64"/>
      <c r="BM625" s="64"/>
      <c r="BN625" s="64"/>
      <c r="BO625" s="64"/>
      <c r="BP625" s="64"/>
      <c r="BQ625" s="64"/>
      <c r="BR625" s="64"/>
      <c r="BS625" s="64"/>
      <c r="BT625" s="64"/>
      <c r="BU625" s="357"/>
      <c r="BV625" s="363"/>
      <c r="BW625" s="146"/>
      <c r="BX625" s="147"/>
      <c r="BY625" s="147"/>
      <c r="BZ625" s="147"/>
      <c r="CA625" s="147"/>
      <c r="CB625" s="147"/>
      <c r="CC625" s="147"/>
      <c r="CD625" s="147"/>
      <c r="CE625" s="147"/>
      <c r="CF625" s="147"/>
      <c r="CG625" s="147"/>
      <c r="CH625" s="147"/>
      <c r="CI625" s="147"/>
      <c r="CJ625" s="147"/>
      <c r="CK625" s="147"/>
      <c r="CL625" s="147"/>
      <c r="CM625" s="147"/>
      <c r="CN625" s="147"/>
      <c r="CO625" s="147"/>
      <c r="CP625" s="147"/>
    </row>
    <row r="626" spans="1:94" s="143" customFormat="1" ht="19.5" customHeight="1" hidden="1">
      <c r="A626" s="59"/>
      <c r="B626" s="59"/>
      <c r="C626" s="64"/>
      <c r="D626" s="64"/>
      <c r="E626" s="64"/>
      <c r="F626" s="64"/>
      <c r="G626" s="64"/>
      <c r="H626" s="64"/>
      <c r="I626" s="64"/>
      <c r="J626" s="64"/>
      <c r="K626" s="64"/>
      <c r="L626" s="64"/>
      <c r="M626" s="64"/>
      <c r="N626" s="64"/>
      <c r="O626" s="64"/>
      <c r="P626" s="727"/>
      <c r="Q626" s="727"/>
      <c r="R626" s="727"/>
      <c r="S626" s="727"/>
      <c r="T626" s="727"/>
      <c r="U626" s="727"/>
      <c r="V626" s="64"/>
      <c r="W626" s="730" t="s">
        <v>354</v>
      </c>
      <c r="X626" s="731"/>
      <c r="Y626" s="731"/>
      <c r="Z626" s="731"/>
      <c r="AA626" s="731"/>
      <c r="AB626" s="731"/>
      <c r="AC626" s="82"/>
      <c r="AD626" s="730" t="s">
        <v>354</v>
      </c>
      <c r="AE626" s="731"/>
      <c r="AF626" s="731"/>
      <c r="AG626" s="731"/>
      <c r="AH626" s="731"/>
      <c r="AI626" s="731"/>
      <c r="AK626" s="59"/>
      <c r="AL626" s="59"/>
      <c r="AM626" s="64"/>
      <c r="AN626" s="64"/>
      <c r="AO626" s="64"/>
      <c r="AP626" s="64"/>
      <c r="AQ626" s="64"/>
      <c r="AR626" s="64"/>
      <c r="AS626" s="64"/>
      <c r="AT626" s="64"/>
      <c r="AU626" s="64"/>
      <c r="AV626" s="64"/>
      <c r="AW626" s="64"/>
      <c r="AX626" s="64"/>
      <c r="AY626" s="64"/>
      <c r="AZ626" s="64"/>
      <c r="BA626" s="64"/>
      <c r="BB626" s="64"/>
      <c r="BC626" s="64"/>
      <c r="BD626" s="64"/>
      <c r="BE626" s="64"/>
      <c r="BF626" s="64"/>
      <c r="BG626" s="64"/>
      <c r="BH626" s="64"/>
      <c r="BI626" s="64"/>
      <c r="BJ626" s="64"/>
      <c r="BK626" s="64"/>
      <c r="BL626" s="64"/>
      <c r="BM626" s="64"/>
      <c r="BN626" s="64"/>
      <c r="BO626" s="64"/>
      <c r="BP626" s="64"/>
      <c r="BQ626" s="64"/>
      <c r="BR626" s="64"/>
      <c r="BS626" s="64"/>
      <c r="BT626" s="64"/>
      <c r="BU626" s="357"/>
      <c r="BV626" s="363"/>
      <c r="BW626" s="146"/>
      <c r="BX626" s="147"/>
      <c r="BY626" s="147"/>
      <c r="BZ626" s="147"/>
      <c r="CA626" s="147"/>
      <c r="CB626" s="147"/>
      <c r="CC626" s="147"/>
      <c r="CD626" s="147"/>
      <c r="CE626" s="147"/>
      <c r="CF626" s="147"/>
      <c r="CG626" s="147"/>
      <c r="CH626" s="147"/>
      <c r="CI626" s="147"/>
      <c r="CJ626" s="147"/>
      <c r="CK626" s="147"/>
      <c r="CL626" s="147"/>
      <c r="CM626" s="147"/>
      <c r="CN626" s="147"/>
      <c r="CO626" s="147"/>
      <c r="CP626" s="147"/>
    </row>
    <row r="627" spans="3:39" ht="19.5" customHeight="1" hidden="1">
      <c r="C627" s="208" t="s">
        <v>609</v>
      </c>
      <c r="P627" s="732"/>
      <c r="Q627" s="732"/>
      <c r="R627" s="732"/>
      <c r="S627" s="732"/>
      <c r="T627" s="732"/>
      <c r="U627" s="732"/>
      <c r="W627" s="445"/>
      <c r="X627" s="445"/>
      <c r="Y627" s="445"/>
      <c r="Z627" s="445"/>
      <c r="AA627" s="445"/>
      <c r="AB627" s="445"/>
      <c r="AD627" s="445"/>
      <c r="AE627" s="445"/>
      <c r="AF627" s="445"/>
      <c r="AG627" s="445"/>
      <c r="AH627" s="445"/>
      <c r="AI627" s="445"/>
      <c r="AM627" s="66" t="s">
        <v>610</v>
      </c>
    </row>
    <row r="628" spans="3:35" ht="19.5" customHeight="1" hidden="1">
      <c r="C628" s="183" t="s">
        <v>490</v>
      </c>
      <c r="P628" s="446" t="s">
        <v>611</v>
      </c>
      <c r="Q628" s="446"/>
      <c r="R628" s="446"/>
      <c r="S628" s="446"/>
      <c r="T628" s="446"/>
      <c r="U628" s="446"/>
      <c r="W628" s="452">
        <v>2000000000</v>
      </c>
      <c r="X628" s="452"/>
      <c r="Y628" s="452"/>
      <c r="Z628" s="452"/>
      <c r="AA628" s="452"/>
      <c r="AB628" s="452"/>
      <c r="AD628" s="452">
        <f>AD215</f>
        <v>2000000000</v>
      </c>
      <c r="AE628" s="452"/>
      <c r="AF628" s="452"/>
      <c r="AG628" s="452"/>
      <c r="AH628" s="452"/>
      <c r="AI628" s="452"/>
    </row>
    <row r="629" spans="3:35" ht="19.5" customHeight="1" hidden="1">
      <c r="C629" s="183" t="s">
        <v>491</v>
      </c>
      <c r="P629" s="446" t="s">
        <v>611</v>
      </c>
      <c r="Q629" s="446"/>
      <c r="R629" s="446"/>
      <c r="S629" s="446"/>
      <c r="T629" s="446"/>
      <c r="U629" s="446"/>
      <c r="W629" s="452">
        <f>W213</f>
        <v>0</v>
      </c>
      <c r="X629" s="452"/>
      <c r="Y629" s="452"/>
      <c r="Z629" s="452"/>
      <c r="AA629" s="452"/>
      <c r="AB629" s="452"/>
      <c r="AD629" s="452">
        <v>10000000000</v>
      </c>
      <c r="AE629" s="452"/>
      <c r="AF629" s="452"/>
      <c r="AG629" s="452"/>
      <c r="AH629" s="452"/>
      <c r="AI629" s="452"/>
    </row>
    <row r="630" spans="3:35" ht="19.5" customHeight="1" hidden="1">
      <c r="C630" s="183" t="s">
        <v>492</v>
      </c>
      <c r="P630" s="446" t="s">
        <v>611</v>
      </c>
      <c r="Q630" s="446"/>
      <c r="R630" s="446"/>
      <c r="S630" s="446"/>
      <c r="T630" s="446"/>
      <c r="U630" s="446"/>
      <c r="W630" s="452">
        <v>62000000</v>
      </c>
      <c r="X630" s="452"/>
      <c r="Y630" s="452"/>
      <c r="Z630" s="452"/>
      <c r="AA630" s="452"/>
      <c r="AB630" s="452"/>
      <c r="AD630" s="452"/>
      <c r="AE630" s="452"/>
      <c r="AF630" s="452"/>
      <c r="AG630" s="452"/>
      <c r="AH630" s="452"/>
      <c r="AI630" s="452"/>
    </row>
    <row r="631" spans="23:35" ht="12" customHeight="1" hidden="1">
      <c r="W631" s="445"/>
      <c r="X631" s="445"/>
      <c r="Y631" s="445"/>
      <c r="Z631" s="445"/>
      <c r="AA631" s="445"/>
      <c r="AB631" s="445"/>
      <c r="AD631" s="445"/>
      <c r="AE631" s="445"/>
      <c r="AF631" s="445"/>
      <c r="AG631" s="445"/>
      <c r="AH631" s="445"/>
      <c r="AI631" s="445"/>
    </row>
    <row r="632" spans="1:39" ht="19.5" customHeight="1" hidden="1">
      <c r="A632" s="59">
        <v>34</v>
      </c>
      <c r="B632" s="59" t="s">
        <v>348</v>
      </c>
      <c r="C632" s="64" t="s">
        <v>621</v>
      </c>
      <c r="AK632" s="59" t="s">
        <v>622</v>
      </c>
      <c r="AL632" s="59" t="s">
        <v>348</v>
      </c>
      <c r="AM632" s="64" t="s">
        <v>623</v>
      </c>
    </row>
    <row r="633" spans="1:39" ht="15" customHeight="1" hidden="1">
      <c r="A633" s="209"/>
      <c r="C633" s="64" t="s">
        <v>624</v>
      </c>
      <c r="AM633" s="64" t="s">
        <v>625</v>
      </c>
    </row>
    <row r="634" spans="1:39" ht="15" customHeight="1" hidden="1">
      <c r="A634" s="209"/>
      <c r="C634" s="64"/>
      <c r="W634" s="452"/>
      <c r="X634" s="452"/>
      <c r="Y634" s="452"/>
      <c r="Z634" s="452"/>
      <c r="AA634" s="452"/>
      <c r="AB634" s="452"/>
      <c r="AC634" s="94"/>
      <c r="AD634" s="447" t="s">
        <v>626</v>
      </c>
      <c r="AE634" s="447"/>
      <c r="AF634" s="447"/>
      <c r="AG634" s="447"/>
      <c r="AH634" s="447"/>
      <c r="AI634" s="447"/>
      <c r="AM634" s="64"/>
    </row>
    <row r="635" spans="1:39" ht="15" customHeight="1" hidden="1">
      <c r="A635" s="209"/>
      <c r="C635" s="186" t="s">
        <v>627</v>
      </c>
      <c r="AD635" s="450"/>
      <c r="AE635" s="450"/>
      <c r="AF635" s="450"/>
      <c r="AG635" s="450"/>
      <c r="AH635" s="450"/>
      <c r="AI635" s="450"/>
      <c r="AM635" s="64"/>
    </row>
    <row r="636" spans="1:39" ht="15" customHeight="1" hidden="1">
      <c r="A636" s="209"/>
      <c r="C636" s="186" t="s">
        <v>628</v>
      </c>
      <c r="AD636" s="445"/>
      <c r="AE636" s="445"/>
      <c r="AF636" s="445"/>
      <c r="AG636" s="445"/>
      <c r="AH636" s="445"/>
      <c r="AI636" s="445"/>
      <c r="AM636" s="64"/>
    </row>
    <row r="637" spans="1:39" ht="15" customHeight="1" hidden="1">
      <c r="A637" s="209"/>
      <c r="C637" s="186" t="s">
        <v>629</v>
      </c>
      <c r="AD637" s="445">
        <v>0</v>
      </c>
      <c r="AE637" s="445"/>
      <c r="AF637" s="445"/>
      <c r="AG637" s="445"/>
      <c r="AH637" s="445"/>
      <c r="AI637" s="445"/>
      <c r="AM637" s="64"/>
    </row>
    <row r="638" spans="1:39" ht="15" customHeight="1" hidden="1">
      <c r="A638" s="209"/>
      <c r="C638" s="186" t="s">
        <v>630</v>
      </c>
      <c r="AD638" s="445"/>
      <c r="AE638" s="445"/>
      <c r="AF638" s="445"/>
      <c r="AG638" s="445"/>
      <c r="AH638" s="445"/>
      <c r="AI638" s="445"/>
      <c r="AM638" s="64"/>
    </row>
    <row r="639" spans="1:39" ht="15" customHeight="1" hidden="1">
      <c r="A639" s="209"/>
      <c r="C639" s="186" t="s">
        <v>631</v>
      </c>
      <c r="AD639" s="445" t="s">
        <v>632</v>
      </c>
      <c r="AE639" s="445"/>
      <c r="AF639" s="445"/>
      <c r="AG639" s="445"/>
      <c r="AH639" s="445"/>
      <c r="AI639" s="445"/>
      <c r="AM639" s="64"/>
    </row>
    <row r="640" spans="3:35" ht="15" customHeight="1" hidden="1">
      <c r="C640" s="186" t="s">
        <v>633</v>
      </c>
      <c r="AD640" s="445">
        <v>0</v>
      </c>
      <c r="AE640" s="445"/>
      <c r="AF640" s="445"/>
      <c r="AG640" s="445"/>
      <c r="AH640" s="445"/>
      <c r="AI640" s="445"/>
    </row>
    <row r="641" spans="3:35" ht="15" customHeight="1" hidden="1">
      <c r="C641" s="186" t="s">
        <v>628</v>
      </c>
      <c r="AD641" s="445">
        <v>0</v>
      </c>
      <c r="AE641" s="445"/>
      <c r="AF641" s="445"/>
      <c r="AG641" s="445"/>
      <c r="AH641" s="445"/>
      <c r="AI641" s="445"/>
    </row>
    <row r="642" spans="3:35" ht="15" customHeight="1" hidden="1">
      <c r="C642" s="186" t="s">
        <v>629</v>
      </c>
      <c r="AD642" s="445">
        <v>0</v>
      </c>
      <c r="AE642" s="445"/>
      <c r="AF642" s="445"/>
      <c r="AG642" s="445"/>
      <c r="AH642" s="445"/>
      <c r="AI642" s="445"/>
    </row>
    <row r="643" spans="3:35" ht="15" customHeight="1" hidden="1">
      <c r="C643" s="186" t="s">
        <v>630</v>
      </c>
      <c r="AD643" s="445"/>
      <c r="AE643" s="445"/>
      <c r="AF643" s="445"/>
      <c r="AG643" s="445"/>
      <c r="AH643" s="445"/>
      <c r="AI643" s="445"/>
    </row>
    <row r="644" spans="3:35" ht="15" customHeight="1" hidden="1">
      <c r="C644" s="208" t="s">
        <v>634</v>
      </c>
      <c r="X644" s="505"/>
      <c r="Y644" s="505"/>
      <c r="Z644" s="505"/>
      <c r="AA644" s="505"/>
      <c r="AB644" s="505"/>
      <c r="AC644" s="505"/>
      <c r="AD644" s="505"/>
      <c r="AE644" s="505"/>
      <c r="AF644" s="505"/>
      <c r="AG644" s="505"/>
      <c r="AH644" s="505"/>
      <c r="AI644" s="505"/>
    </row>
    <row r="645" spans="3:35" ht="15" customHeight="1" hidden="1">
      <c r="C645" s="66" t="s">
        <v>635</v>
      </c>
      <c r="W645" s="214" t="s">
        <v>607</v>
      </c>
      <c r="X645" s="196"/>
      <c r="Y645" s="196"/>
      <c r="Z645" s="196"/>
      <c r="AA645" s="196"/>
      <c r="AB645" s="196"/>
      <c r="AC645" s="196"/>
      <c r="AD645" s="445" t="s">
        <v>636</v>
      </c>
      <c r="AE645" s="445"/>
      <c r="AF645" s="445"/>
      <c r="AG645" s="445"/>
      <c r="AH645" s="445"/>
      <c r="AI645" s="445"/>
    </row>
    <row r="646" spans="3:35" ht="15" customHeight="1" hidden="1">
      <c r="C646" s="66" t="s">
        <v>637</v>
      </c>
      <c r="W646" s="445" t="s">
        <v>638</v>
      </c>
      <c r="X646" s="445"/>
      <c r="Y646" s="445"/>
      <c r="Z646" s="445"/>
      <c r="AA646" s="445"/>
      <c r="AB646" s="445"/>
      <c r="AD646" s="451">
        <v>1</v>
      </c>
      <c r="AE646" s="451"/>
      <c r="AF646" s="451"/>
      <c r="AG646" s="451"/>
      <c r="AH646" s="451"/>
      <c r="AI646" s="451"/>
    </row>
    <row r="647" spans="3:35" ht="15" customHeight="1" hidden="1">
      <c r="C647" s="66" t="s">
        <v>639</v>
      </c>
      <c r="W647" s="445" t="s">
        <v>638</v>
      </c>
      <c r="X647" s="445"/>
      <c r="Y647" s="445"/>
      <c r="Z647" s="445"/>
      <c r="AA647" s="445"/>
      <c r="AB647" s="445"/>
      <c r="AD647" s="451">
        <v>1</v>
      </c>
      <c r="AE647" s="451"/>
      <c r="AF647" s="451"/>
      <c r="AG647" s="451"/>
      <c r="AH647" s="451"/>
      <c r="AI647" s="451"/>
    </row>
    <row r="648" spans="3:35" ht="15" customHeight="1" hidden="1">
      <c r="C648" s="66" t="s">
        <v>640</v>
      </c>
      <c r="W648" s="445" t="s">
        <v>638</v>
      </c>
      <c r="X648" s="445"/>
      <c r="Y648" s="445"/>
      <c r="Z648" s="445"/>
      <c r="AA648" s="445"/>
      <c r="AB648" s="445"/>
      <c r="AD648" s="451">
        <v>1</v>
      </c>
      <c r="AE648" s="451"/>
      <c r="AF648" s="451"/>
      <c r="AG648" s="451"/>
      <c r="AH648" s="451"/>
      <c r="AI648" s="451"/>
    </row>
    <row r="649" spans="3:35" ht="15" customHeight="1" hidden="1">
      <c r="C649" s="66" t="s">
        <v>641</v>
      </c>
      <c r="W649" s="445" t="s">
        <v>638</v>
      </c>
      <c r="X649" s="445"/>
      <c r="Y649" s="445"/>
      <c r="Z649" s="445"/>
      <c r="AA649" s="445"/>
      <c r="AB649" s="445"/>
      <c r="AD649" s="451">
        <v>1</v>
      </c>
      <c r="AE649" s="451"/>
      <c r="AF649" s="451"/>
      <c r="AG649" s="451"/>
      <c r="AH649" s="451"/>
      <c r="AI649" s="451"/>
    </row>
    <row r="650" spans="3:35" ht="15" customHeight="1" hidden="1">
      <c r="C650" s="66" t="s">
        <v>642</v>
      </c>
      <c r="W650" s="445" t="s">
        <v>643</v>
      </c>
      <c r="X650" s="445"/>
      <c r="Y650" s="445"/>
      <c r="Z650" s="445"/>
      <c r="AA650" s="445"/>
      <c r="AB650" s="445"/>
      <c r="AD650" s="445" t="s">
        <v>644</v>
      </c>
      <c r="AE650" s="445"/>
      <c r="AF650" s="445"/>
      <c r="AG650" s="445"/>
      <c r="AH650" s="445"/>
      <c r="AI650" s="445"/>
    </row>
    <row r="651" spans="3:36" ht="24.75" customHeight="1" hidden="1">
      <c r="C651" s="733" t="s">
        <v>645</v>
      </c>
      <c r="D651" s="733"/>
      <c r="E651" s="733"/>
      <c r="F651" s="733"/>
      <c r="G651" s="733"/>
      <c r="H651" s="733"/>
      <c r="I651" s="733"/>
      <c r="J651" s="733"/>
      <c r="K651" s="733"/>
      <c r="L651" s="733"/>
      <c r="M651" s="733"/>
      <c r="N651" s="733"/>
      <c r="O651" s="733"/>
      <c r="P651" s="733"/>
      <c r="Q651" s="733"/>
      <c r="R651" s="733"/>
      <c r="S651" s="733"/>
      <c r="T651" s="733"/>
      <c r="U651" s="733"/>
      <c r="V651" s="733"/>
      <c r="W651" s="733"/>
      <c r="X651" s="733"/>
      <c r="Y651" s="733"/>
      <c r="Z651" s="733"/>
      <c r="AA651" s="733"/>
      <c r="AB651" s="733"/>
      <c r="AC651" s="733"/>
      <c r="AD651" s="733"/>
      <c r="AE651" s="733"/>
      <c r="AF651" s="733"/>
      <c r="AG651" s="733"/>
      <c r="AH651" s="733"/>
      <c r="AI651" s="733"/>
      <c r="AJ651" s="733"/>
    </row>
    <row r="652" spans="3:36" ht="33" customHeight="1" hidden="1">
      <c r="C652" s="605" t="s">
        <v>646</v>
      </c>
      <c r="D652" s="605"/>
      <c r="E652" s="605"/>
      <c r="F652" s="605"/>
      <c r="G652" s="605"/>
      <c r="H652" s="605"/>
      <c r="I652" s="605"/>
      <c r="J652" s="605"/>
      <c r="K652" s="605"/>
      <c r="L652" s="605"/>
      <c r="M652" s="605"/>
      <c r="N652" s="605"/>
      <c r="O652" s="605"/>
      <c r="P652" s="605"/>
      <c r="Q652" s="605"/>
      <c r="R652" s="215"/>
      <c r="S652" s="734" t="s">
        <v>647</v>
      </c>
      <c r="T652" s="734"/>
      <c r="U652" s="734"/>
      <c r="V652" s="215"/>
      <c r="W652" s="735" t="s">
        <v>351</v>
      </c>
      <c r="X652" s="735"/>
      <c r="Y652" s="735"/>
      <c r="Z652" s="735"/>
      <c r="AA652" s="735"/>
      <c r="AB652" s="735"/>
      <c r="AC652" s="199"/>
      <c r="AD652" s="736">
        <v>40544</v>
      </c>
      <c r="AE652" s="737"/>
      <c r="AF652" s="737"/>
      <c r="AG652" s="737"/>
      <c r="AH652" s="737"/>
      <c r="AI652" s="737"/>
      <c r="AJ652" s="737"/>
    </row>
    <row r="653" spans="3:74" ht="39" customHeight="1" hidden="1">
      <c r="C653" s="733" t="s">
        <v>648</v>
      </c>
      <c r="D653" s="733"/>
      <c r="E653" s="733"/>
      <c r="F653" s="733"/>
      <c r="G653" s="733"/>
      <c r="H653" s="733"/>
      <c r="I653" s="733"/>
      <c r="J653" s="733"/>
      <c r="K653" s="733"/>
      <c r="L653" s="733"/>
      <c r="M653" s="733"/>
      <c r="N653" s="733"/>
      <c r="O653" s="733"/>
      <c r="P653" s="733"/>
      <c r="Q653" s="733"/>
      <c r="R653" s="215"/>
      <c r="S653" s="215"/>
      <c r="T653" s="215"/>
      <c r="U653" s="215"/>
      <c r="V653" s="215"/>
      <c r="W653" s="199"/>
      <c r="X653" s="199"/>
      <c r="Y653" s="199"/>
      <c r="Z653" s="199"/>
      <c r="AA653" s="199"/>
      <c r="AB653" s="199"/>
      <c r="AC653" s="199"/>
      <c r="AD653" s="199"/>
      <c r="AE653" s="199"/>
      <c r="AF653" s="199"/>
      <c r="AG653" s="199"/>
      <c r="AH653" s="199"/>
      <c r="AI653" s="199"/>
      <c r="AJ653" s="215"/>
      <c r="BV653" s="70" t="s">
        <v>960</v>
      </c>
    </row>
    <row r="654" spans="3:36" ht="24" customHeight="1" hidden="1">
      <c r="C654" s="738" t="s">
        <v>649</v>
      </c>
      <c r="D654" s="738"/>
      <c r="E654" s="738"/>
      <c r="F654" s="738"/>
      <c r="G654" s="738"/>
      <c r="H654" s="738"/>
      <c r="I654" s="738"/>
      <c r="J654" s="738"/>
      <c r="K654" s="738"/>
      <c r="L654" s="738"/>
      <c r="M654" s="738"/>
      <c r="N654" s="738"/>
      <c r="O654" s="738"/>
      <c r="P654" s="738"/>
      <c r="Q654" s="738"/>
      <c r="R654" s="215"/>
      <c r="S654" s="215"/>
      <c r="T654" s="215"/>
      <c r="U654" s="215"/>
      <c r="V654" s="215"/>
      <c r="W654" s="199"/>
      <c r="X654" s="199"/>
      <c r="Y654" s="199"/>
      <c r="Z654" s="199"/>
      <c r="AA654" s="199"/>
      <c r="AB654" s="199"/>
      <c r="AC654" s="199"/>
      <c r="AD654" s="199"/>
      <c r="AE654" s="199"/>
      <c r="AF654" s="199"/>
      <c r="AG654" s="199"/>
      <c r="AH654" s="199"/>
      <c r="AI654" s="199"/>
      <c r="AJ654" s="215"/>
    </row>
    <row r="655" spans="3:75" ht="32.25" customHeight="1" hidden="1">
      <c r="C655" s="576" t="s">
        <v>650</v>
      </c>
      <c r="D655" s="576"/>
      <c r="E655" s="576"/>
      <c r="F655" s="576"/>
      <c r="G655" s="576"/>
      <c r="H655" s="576"/>
      <c r="I655" s="576"/>
      <c r="J655" s="576"/>
      <c r="K655" s="576"/>
      <c r="L655" s="576"/>
      <c r="M655" s="576"/>
      <c r="N655" s="576"/>
      <c r="O655" s="576"/>
      <c r="P655" s="576"/>
      <c r="Q655" s="576"/>
      <c r="R655" s="215"/>
      <c r="S655" s="580" t="s">
        <v>529</v>
      </c>
      <c r="T655" s="580"/>
      <c r="U655" s="580"/>
      <c r="V655" s="215"/>
      <c r="W655" s="739">
        <f>('[4]lien ket'!F67/'[4]lien ket'!F106)*100</f>
        <v>65.82122452095864</v>
      </c>
      <c r="X655" s="739"/>
      <c r="Y655" s="739"/>
      <c r="Z655" s="739"/>
      <c r="AA655" s="739"/>
      <c r="AB655" s="739"/>
      <c r="AC655" s="199"/>
      <c r="AD655" s="740"/>
      <c r="AE655" s="740"/>
      <c r="AF655" s="740"/>
      <c r="AG655" s="740"/>
      <c r="AH655" s="740"/>
      <c r="AI655" s="740"/>
      <c r="AJ655" s="740"/>
      <c r="BV655" s="70">
        <v>37.58</v>
      </c>
      <c r="BW655" s="216">
        <f>('[4]lien ket'!J67/'[4]lien ket'!J106)*100</f>
        <v>68.78967397264877</v>
      </c>
    </row>
    <row r="656" spans="3:74" ht="32.25" customHeight="1" hidden="1">
      <c r="C656" s="576" t="s">
        <v>651</v>
      </c>
      <c r="D656" s="576"/>
      <c r="E656" s="576"/>
      <c r="F656" s="576"/>
      <c r="G656" s="576"/>
      <c r="H656" s="576"/>
      <c r="I656" s="576"/>
      <c r="J656" s="576"/>
      <c r="K656" s="576"/>
      <c r="L656" s="576"/>
      <c r="M656" s="576"/>
      <c r="N656" s="576"/>
      <c r="O656" s="576"/>
      <c r="P656" s="576"/>
      <c r="Q656" s="576"/>
      <c r="R656" s="215"/>
      <c r="S656" s="580" t="s">
        <v>529</v>
      </c>
      <c r="T656" s="580"/>
      <c r="U656" s="580"/>
      <c r="V656" s="215"/>
      <c r="W656" s="739">
        <f>100-W655</f>
        <v>34.17877547904136</v>
      </c>
      <c r="X656" s="739"/>
      <c r="Y656" s="739"/>
      <c r="Z656" s="739"/>
      <c r="AA656" s="739"/>
      <c r="AB656" s="739"/>
      <c r="AC656" s="199"/>
      <c r="AD656" s="740"/>
      <c r="AE656" s="607"/>
      <c r="AF656" s="607"/>
      <c r="AG656" s="607"/>
      <c r="AH656" s="607"/>
      <c r="AI656" s="607"/>
      <c r="AJ656" s="607"/>
      <c r="BV656" s="70">
        <v>62.42</v>
      </c>
    </row>
    <row r="657" spans="3:36" ht="32.25" customHeight="1" hidden="1">
      <c r="C657" s="738" t="s">
        <v>652</v>
      </c>
      <c r="D657" s="738"/>
      <c r="E657" s="738"/>
      <c r="F657" s="738"/>
      <c r="G657" s="738"/>
      <c r="H657" s="738"/>
      <c r="I657" s="738"/>
      <c r="J657" s="738"/>
      <c r="K657" s="738"/>
      <c r="L657" s="738"/>
      <c r="M657" s="738"/>
      <c r="N657" s="738"/>
      <c r="O657" s="738"/>
      <c r="P657" s="738"/>
      <c r="Q657" s="738"/>
      <c r="R657" s="215"/>
      <c r="S657" s="215"/>
      <c r="T657" s="215"/>
      <c r="U657" s="215"/>
      <c r="V657" s="215"/>
      <c r="W657" s="199"/>
      <c r="X657" s="199"/>
      <c r="Y657" s="199"/>
      <c r="Z657" s="199"/>
      <c r="AA657" s="199"/>
      <c r="AB657" s="199"/>
      <c r="AC657" s="199"/>
      <c r="AD657" s="199"/>
      <c r="AE657" s="199"/>
      <c r="AF657" s="199"/>
      <c r="AG657" s="199"/>
      <c r="AH657" s="199"/>
      <c r="AI657" s="199"/>
      <c r="AJ657" s="215"/>
    </row>
    <row r="658" spans="3:74" ht="32.25" customHeight="1" hidden="1">
      <c r="C658" s="576" t="s">
        <v>653</v>
      </c>
      <c r="D658" s="576"/>
      <c r="E658" s="576"/>
      <c r="F658" s="576"/>
      <c r="G658" s="576"/>
      <c r="H658" s="576"/>
      <c r="I658" s="576"/>
      <c r="J658" s="576"/>
      <c r="K658" s="576"/>
      <c r="L658" s="576"/>
      <c r="M658" s="576"/>
      <c r="N658" s="576"/>
      <c r="O658" s="576"/>
      <c r="P658" s="576"/>
      <c r="Q658" s="576"/>
      <c r="R658" s="215"/>
      <c r="S658" s="580" t="s">
        <v>529</v>
      </c>
      <c r="T658" s="580"/>
      <c r="U658" s="580"/>
      <c r="V658" s="215"/>
      <c r="W658" s="739">
        <f>('[4]lien ket'!F111/'[4]lien ket'!F183)*100</f>
        <v>70.61864909772197</v>
      </c>
      <c r="X658" s="739"/>
      <c r="Y658" s="739"/>
      <c r="Z658" s="739"/>
      <c r="AA658" s="739"/>
      <c r="AB658" s="739"/>
      <c r="AC658" s="199"/>
      <c r="AD658" s="740"/>
      <c r="AE658" s="607"/>
      <c r="AF658" s="607"/>
      <c r="AG658" s="607"/>
      <c r="AH658" s="607"/>
      <c r="AI658" s="607"/>
      <c r="AJ658" s="607"/>
      <c r="BV658" s="70">
        <v>30.55</v>
      </c>
    </row>
    <row r="659" spans="3:74" ht="32.25" customHeight="1" hidden="1">
      <c r="C659" s="576" t="s">
        <v>654</v>
      </c>
      <c r="D659" s="576"/>
      <c r="E659" s="576"/>
      <c r="F659" s="576"/>
      <c r="G659" s="576"/>
      <c r="H659" s="576"/>
      <c r="I659" s="576"/>
      <c r="J659" s="576"/>
      <c r="K659" s="576"/>
      <c r="L659" s="576"/>
      <c r="M659" s="576"/>
      <c r="N659" s="576"/>
      <c r="O659" s="576"/>
      <c r="P659" s="576"/>
      <c r="Q659" s="576"/>
      <c r="R659" s="215"/>
      <c r="S659" s="580" t="s">
        <v>529</v>
      </c>
      <c r="T659" s="580"/>
      <c r="U659" s="580"/>
      <c r="V659" s="215"/>
      <c r="W659" s="739">
        <f>100-W658</f>
        <v>29.38135090227803</v>
      </c>
      <c r="X659" s="739"/>
      <c r="Y659" s="739"/>
      <c r="Z659" s="739"/>
      <c r="AA659" s="739"/>
      <c r="AB659" s="739"/>
      <c r="AC659" s="199"/>
      <c r="AD659" s="740"/>
      <c r="AE659" s="607"/>
      <c r="AF659" s="607"/>
      <c r="AG659" s="607"/>
      <c r="AH659" s="607"/>
      <c r="AI659" s="607"/>
      <c r="AJ659" s="607"/>
      <c r="BV659" s="70">
        <v>69.45</v>
      </c>
    </row>
    <row r="660" spans="3:36" ht="15" hidden="1">
      <c r="C660" s="215"/>
      <c r="D660" s="215"/>
      <c r="E660" s="215"/>
      <c r="F660" s="215"/>
      <c r="G660" s="215"/>
      <c r="H660" s="215"/>
      <c r="I660" s="215"/>
      <c r="J660" s="215"/>
      <c r="K660" s="215"/>
      <c r="L660" s="215"/>
      <c r="M660" s="215"/>
      <c r="N660" s="215"/>
      <c r="O660" s="215"/>
      <c r="P660" s="215"/>
      <c r="Q660" s="215"/>
      <c r="R660" s="215"/>
      <c r="S660" s="215"/>
      <c r="T660" s="215"/>
      <c r="U660" s="215"/>
      <c r="V660" s="215"/>
      <c r="W660" s="199"/>
      <c r="X660" s="199"/>
      <c r="Y660" s="199"/>
      <c r="Z660" s="199"/>
      <c r="AA660" s="199"/>
      <c r="AB660" s="199"/>
      <c r="AC660" s="199"/>
      <c r="AD660" s="199"/>
      <c r="AE660" s="199"/>
      <c r="AF660" s="199"/>
      <c r="AG660" s="199"/>
      <c r="AH660" s="199"/>
      <c r="AI660" s="199"/>
      <c r="AJ660" s="215"/>
    </row>
    <row r="661" spans="3:36" ht="24.75" customHeight="1" hidden="1">
      <c r="C661" s="733" t="s">
        <v>655</v>
      </c>
      <c r="D661" s="733"/>
      <c r="E661" s="733"/>
      <c r="F661" s="733"/>
      <c r="G661" s="733"/>
      <c r="H661" s="733"/>
      <c r="I661" s="733"/>
      <c r="J661" s="733"/>
      <c r="K661" s="733"/>
      <c r="L661" s="733"/>
      <c r="M661" s="733"/>
      <c r="N661" s="733"/>
      <c r="O661" s="733"/>
      <c r="P661" s="733"/>
      <c r="Q661" s="733"/>
      <c r="R661" s="215"/>
      <c r="S661" s="215"/>
      <c r="T661" s="215"/>
      <c r="U661" s="215"/>
      <c r="V661" s="215"/>
      <c r="W661" s="199"/>
      <c r="X661" s="199"/>
      <c r="Y661" s="199"/>
      <c r="Z661" s="199"/>
      <c r="AA661" s="199"/>
      <c r="AB661" s="199"/>
      <c r="AC661" s="199"/>
      <c r="AD661" s="199"/>
      <c r="AE661" s="199"/>
      <c r="AF661" s="199"/>
      <c r="AG661" s="199"/>
      <c r="AH661" s="199"/>
      <c r="AI661" s="199"/>
      <c r="AJ661" s="215"/>
    </row>
    <row r="662" spans="3:74" ht="39.75" customHeight="1" hidden="1">
      <c r="C662" s="738" t="s">
        <v>656</v>
      </c>
      <c r="D662" s="738"/>
      <c r="E662" s="738"/>
      <c r="F662" s="738"/>
      <c r="G662" s="738"/>
      <c r="H662" s="738"/>
      <c r="I662" s="738"/>
      <c r="J662" s="738"/>
      <c r="K662" s="738"/>
      <c r="L662" s="738"/>
      <c r="M662" s="738"/>
      <c r="N662" s="738"/>
      <c r="O662" s="738"/>
      <c r="P662" s="738"/>
      <c r="Q662" s="738"/>
      <c r="R662" s="215"/>
      <c r="S662" s="580" t="s">
        <v>657</v>
      </c>
      <c r="T662" s="580"/>
      <c r="U662" s="580"/>
      <c r="V662" s="215"/>
      <c r="W662" s="739">
        <f>'[4]lien ket'!F106/'[4]lien ket'!F111</f>
        <v>1.4160565414048087</v>
      </c>
      <c r="X662" s="739"/>
      <c r="Y662" s="739"/>
      <c r="Z662" s="739"/>
      <c r="AA662" s="739"/>
      <c r="AB662" s="739"/>
      <c r="AC662" s="199"/>
      <c r="AD662" s="740"/>
      <c r="AE662" s="607"/>
      <c r="AF662" s="607"/>
      <c r="AG662" s="607"/>
      <c r="AH662" s="607"/>
      <c r="AI662" s="607"/>
      <c r="AJ662" s="607"/>
      <c r="BV662" s="70">
        <v>3.27</v>
      </c>
    </row>
    <row r="663" spans="3:74" ht="39.75" customHeight="1" hidden="1">
      <c r="C663" s="738" t="s">
        <v>658</v>
      </c>
      <c r="D663" s="738"/>
      <c r="E663" s="738"/>
      <c r="F663" s="738"/>
      <c r="G663" s="738"/>
      <c r="H663" s="738"/>
      <c r="I663" s="738"/>
      <c r="J663" s="738"/>
      <c r="K663" s="738"/>
      <c r="L663" s="738"/>
      <c r="M663" s="738"/>
      <c r="N663" s="738"/>
      <c r="O663" s="738"/>
      <c r="P663" s="738"/>
      <c r="Q663" s="738"/>
      <c r="R663" s="215"/>
      <c r="S663" s="580" t="s">
        <v>657</v>
      </c>
      <c r="T663" s="580"/>
      <c r="U663" s="580"/>
      <c r="V663" s="215"/>
      <c r="W663" s="739">
        <f>'[4]lien ket'!F10/'[4]lien ket'!F113</f>
        <v>0.6820846455855116</v>
      </c>
      <c r="X663" s="739"/>
      <c r="Y663" s="739"/>
      <c r="Z663" s="739"/>
      <c r="AA663" s="739"/>
      <c r="AB663" s="739"/>
      <c r="AC663" s="199"/>
      <c r="AD663" s="740">
        <f>'[4]lien ket'!J10/'[4]lien ket'!J113</f>
        <v>0.5611196049208558</v>
      </c>
      <c r="AE663" s="607"/>
      <c r="AF663" s="607"/>
      <c r="AG663" s="607"/>
      <c r="AH663" s="607"/>
      <c r="AI663" s="607"/>
      <c r="AJ663" s="607"/>
      <c r="BV663" s="70">
        <v>2.32</v>
      </c>
    </row>
    <row r="664" spans="3:74" ht="39.75" customHeight="1" hidden="1">
      <c r="C664" s="738" t="s">
        <v>659</v>
      </c>
      <c r="D664" s="738"/>
      <c r="E664" s="738"/>
      <c r="F664" s="738"/>
      <c r="G664" s="738"/>
      <c r="H664" s="738"/>
      <c r="I664" s="738"/>
      <c r="J664" s="738"/>
      <c r="K664" s="738"/>
      <c r="L664" s="738"/>
      <c r="M664" s="738"/>
      <c r="N664" s="738"/>
      <c r="O664" s="738"/>
      <c r="P664" s="738"/>
      <c r="Q664" s="738"/>
      <c r="R664" s="215"/>
      <c r="S664" s="580" t="s">
        <v>657</v>
      </c>
      <c r="T664" s="580"/>
      <c r="U664" s="580"/>
      <c r="V664" s="215"/>
      <c r="W664" s="739">
        <f>('[4]lien ket'!F12+'[4]lien ket'!F19)/'[4]lien ket'!F113</f>
        <v>0.04709078397571867</v>
      </c>
      <c r="X664" s="739"/>
      <c r="Y664" s="739"/>
      <c r="Z664" s="739"/>
      <c r="AA664" s="739"/>
      <c r="AB664" s="739"/>
      <c r="AC664" s="199"/>
      <c r="AD664" s="740"/>
      <c r="AE664" s="607"/>
      <c r="AF664" s="607"/>
      <c r="AG664" s="607"/>
      <c r="AH664" s="607"/>
      <c r="AI664" s="607"/>
      <c r="AJ664" s="607"/>
      <c r="BV664" s="70">
        <v>0.41</v>
      </c>
    </row>
    <row r="665" spans="3:36" ht="49.5" customHeight="1" hidden="1">
      <c r="C665" s="738" t="s">
        <v>660</v>
      </c>
      <c r="D665" s="738"/>
      <c r="E665" s="738"/>
      <c r="F665" s="738"/>
      <c r="G665" s="738"/>
      <c r="H665" s="738"/>
      <c r="I665" s="738"/>
      <c r="J665" s="738"/>
      <c r="K665" s="738"/>
      <c r="L665" s="738"/>
      <c r="M665" s="738"/>
      <c r="N665" s="738"/>
      <c r="O665" s="738"/>
      <c r="P665" s="738"/>
      <c r="Q665" s="738"/>
      <c r="R665" s="215"/>
      <c r="S665" s="580" t="s">
        <v>657</v>
      </c>
      <c r="T665" s="580"/>
      <c r="U665" s="580"/>
      <c r="V665" s="215"/>
      <c r="W665" s="739"/>
      <c r="X665" s="739"/>
      <c r="Y665" s="739"/>
      <c r="Z665" s="739"/>
      <c r="AA665" s="739"/>
      <c r="AB665" s="739"/>
      <c r="AC665" s="199"/>
      <c r="AD665" s="740"/>
      <c r="AE665" s="607"/>
      <c r="AF665" s="607"/>
      <c r="AG665" s="607"/>
      <c r="AH665" s="607"/>
      <c r="AI665" s="607"/>
      <c r="AJ665" s="607"/>
    </row>
    <row r="666" spans="1:73" ht="19.5" customHeight="1" hidden="1">
      <c r="A666" s="59" t="s">
        <v>661</v>
      </c>
      <c r="B666" s="59" t="s">
        <v>348</v>
      </c>
      <c r="C666" s="64" t="s">
        <v>662</v>
      </c>
      <c r="AK666" s="59">
        <v>29</v>
      </c>
      <c r="AL666" s="59" t="s">
        <v>348</v>
      </c>
      <c r="AM666" s="64" t="s">
        <v>605</v>
      </c>
      <c r="BU666" s="357">
        <f>BU664-W664</f>
        <v>-0.04709078397571867</v>
      </c>
    </row>
    <row r="667" spans="3:39" ht="19.5" customHeight="1" hidden="1">
      <c r="C667" s="66" t="s">
        <v>606</v>
      </c>
      <c r="AM667" s="64"/>
    </row>
    <row r="668" spans="1:94" s="143" customFormat="1" ht="20.25" customHeight="1" hidden="1">
      <c r="A668" s="59"/>
      <c r="B668" s="59"/>
      <c r="C668" s="64"/>
      <c r="D668" s="64"/>
      <c r="E668" s="64"/>
      <c r="F668" s="64"/>
      <c r="G668" s="64"/>
      <c r="H668" s="64"/>
      <c r="I668" s="64"/>
      <c r="J668" s="64"/>
      <c r="K668" s="64"/>
      <c r="L668" s="64"/>
      <c r="M668" s="64"/>
      <c r="N668" s="64"/>
      <c r="O668" s="64"/>
      <c r="P668" s="726" t="s">
        <v>607</v>
      </c>
      <c r="Q668" s="726"/>
      <c r="R668" s="726"/>
      <c r="S668" s="726"/>
      <c r="T668" s="726"/>
      <c r="U668" s="726"/>
      <c r="V668" s="64"/>
      <c r="W668" s="728" t="str">
        <f>W625</f>
        <v>Năm 2011</v>
      </c>
      <c r="X668" s="729"/>
      <c r="Y668" s="729"/>
      <c r="Z668" s="729"/>
      <c r="AA668" s="729"/>
      <c r="AB668" s="729"/>
      <c r="AC668" s="157"/>
      <c r="AD668" s="728" t="str">
        <f>AD625</f>
        <v>Năm 2010</v>
      </c>
      <c r="AE668" s="729"/>
      <c r="AF668" s="729"/>
      <c r="AG668" s="729"/>
      <c r="AH668" s="729"/>
      <c r="AI668" s="729"/>
      <c r="AK668" s="59"/>
      <c r="AL668" s="59"/>
      <c r="AM668" s="64" t="s">
        <v>608</v>
      </c>
      <c r="AN668" s="64"/>
      <c r="AO668" s="64"/>
      <c r="AP668" s="64"/>
      <c r="AQ668" s="64"/>
      <c r="AR668" s="64"/>
      <c r="AS668" s="64"/>
      <c r="AT668" s="64"/>
      <c r="AU668" s="64"/>
      <c r="AV668" s="64"/>
      <c r="AW668" s="64"/>
      <c r="AX668" s="64"/>
      <c r="AY668" s="64"/>
      <c r="AZ668" s="64"/>
      <c r="BA668" s="64"/>
      <c r="BB668" s="64"/>
      <c r="BC668" s="64"/>
      <c r="BD668" s="64"/>
      <c r="BE668" s="64"/>
      <c r="BF668" s="64"/>
      <c r="BG668" s="64"/>
      <c r="BH668" s="64"/>
      <c r="BI668" s="64"/>
      <c r="BJ668" s="64"/>
      <c r="BK668" s="64"/>
      <c r="BL668" s="64"/>
      <c r="BM668" s="64"/>
      <c r="BN668" s="64"/>
      <c r="BO668" s="64"/>
      <c r="BP668" s="64"/>
      <c r="BQ668" s="64"/>
      <c r="BR668" s="64"/>
      <c r="BS668" s="64"/>
      <c r="BT668" s="64"/>
      <c r="BU668" s="357"/>
      <c r="BV668" s="363"/>
      <c r="BW668" s="146"/>
      <c r="BX668" s="147"/>
      <c r="BY668" s="147"/>
      <c r="BZ668" s="147"/>
      <c r="CA668" s="147"/>
      <c r="CB668" s="147"/>
      <c r="CC668" s="147"/>
      <c r="CD668" s="147"/>
      <c r="CE668" s="147"/>
      <c r="CF668" s="147"/>
      <c r="CG668" s="147"/>
      <c r="CH668" s="147"/>
      <c r="CI668" s="147"/>
      <c r="CJ668" s="147"/>
      <c r="CK668" s="147"/>
      <c r="CL668" s="147"/>
      <c r="CM668" s="147"/>
      <c r="CN668" s="147"/>
      <c r="CO668" s="147"/>
      <c r="CP668" s="147"/>
    </row>
    <row r="669" spans="1:94" s="143" customFormat="1" ht="19.5" customHeight="1" hidden="1">
      <c r="A669" s="59"/>
      <c r="B669" s="59"/>
      <c r="C669" s="64"/>
      <c r="D669" s="64"/>
      <c r="E669" s="64"/>
      <c r="F669" s="64"/>
      <c r="G669" s="64"/>
      <c r="H669" s="64"/>
      <c r="I669" s="64"/>
      <c r="J669" s="64"/>
      <c r="K669" s="64"/>
      <c r="L669" s="64"/>
      <c r="M669" s="64"/>
      <c r="N669" s="64"/>
      <c r="O669" s="64"/>
      <c r="P669" s="727"/>
      <c r="Q669" s="727"/>
      <c r="R669" s="727"/>
      <c r="S669" s="727"/>
      <c r="T669" s="727"/>
      <c r="U669" s="727"/>
      <c r="V669" s="64"/>
      <c r="W669" s="730" t="s">
        <v>354</v>
      </c>
      <c r="X669" s="731"/>
      <c r="Y669" s="731"/>
      <c r="Z669" s="731"/>
      <c r="AA669" s="731"/>
      <c r="AB669" s="731"/>
      <c r="AC669" s="82"/>
      <c r="AD669" s="730" t="s">
        <v>354</v>
      </c>
      <c r="AE669" s="731"/>
      <c r="AF669" s="731"/>
      <c r="AG669" s="731"/>
      <c r="AH669" s="731"/>
      <c r="AI669" s="731"/>
      <c r="AK669" s="59"/>
      <c r="AL669" s="59"/>
      <c r="AM669" s="64"/>
      <c r="AN669" s="64"/>
      <c r="AO669" s="64"/>
      <c r="AP669" s="64"/>
      <c r="AQ669" s="64"/>
      <c r="AR669" s="64"/>
      <c r="AS669" s="64"/>
      <c r="AT669" s="64"/>
      <c r="AU669" s="64"/>
      <c r="AV669" s="64"/>
      <c r="AW669" s="64"/>
      <c r="AX669" s="64"/>
      <c r="AY669" s="64"/>
      <c r="AZ669" s="64"/>
      <c r="BA669" s="64"/>
      <c r="BB669" s="64"/>
      <c r="BC669" s="64"/>
      <c r="BD669" s="64"/>
      <c r="BE669" s="64"/>
      <c r="BF669" s="64"/>
      <c r="BG669" s="64"/>
      <c r="BH669" s="64"/>
      <c r="BI669" s="64"/>
      <c r="BJ669" s="64"/>
      <c r="BK669" s="64"/>
      <c r="BL669" s="64"/>
      <c r="BM669" s="64"/>
      <c r="BN669" s="64"/>
      <c r="BO669" s="64"/>
      <c r="BP669" s="64"/>
      <c r="BQ669" s="64"/>
      <c r="BR669" s="64"/>
      <c r="BS669" s="64"/>
      <c r="BT669" s="64"/>
      <c r="BU669" s="357"/>
      <c r="BV669" s="363"/>
      <c r="BW669" s="146"/>
      <c r="BX669" s="147"/>
      <c r="BY669" s="147"/>
      <c r="BZ669" s="147"/>
      <c r="CA669" s="147"/>
      <c r="CB669" s="147"/>
      <c r="CC669" s="147"/>
      <c r="CD669" s="147"/>
      <c r="CE669" s="147"/>
      <c r="CF669" s="147"/>
      <c r="CG669" s="147"/>
      <c r="CH669" s="147"/>
      <c r="CI669" s="147"/>
      <c r="CJ669" s="147"/>
      <c r="CK669" s="147"/>
      <c r="CL669" s="147"/>
      <c r="CM669" s="147"/>
      <c r="CN669" s="147"/>
      <c r="CO669" s="147"/>
      <c r="CP669" s="147"/>
    </row>
    <row r="670" spans="3:39" ht="19.5" customHeight="1" hidden="1">
      <c r="C670" s="64" t="s">
        <v>663</v>
      </c>
      <c r="P670" s="446"/>
      <c r="Q670" s="446"/>
      <c r="R670" s="446"/>
      <c r="S670" s="446"/>
      <c r="T670" s="446"/>
      <c r="U670" s="446"/>
      <c r="W670" s="452"/>
      <c r="X670" s="452"/>
      <c r="Y670" s="452"/>
      <c r="Z670" s="452"/>
      <c r="AA670" s="452"/>
      <c r="AB670" s="452"/>
      <c r="AD670" s="445"/>
      <c r="AE670" s="445"/>
      <c r="AF670" s="445"/>
      <c r="AG670" s="445"/>
      <c r="AH670" s="445"/>
      <c r="AI670" s="445"/>
      <c r="AM670" s="66" t="s">
        <v>664</v>
      </c>
    </row>
    <row r="671" spans="3:39" ht="19.5" customHeight="1" hidden="1">
      <c r="C671" s="183" t="s">
        <v>665</v>
      </c>
      <c r="D671" s="87"/>
      <c r="E671" s="87"/>
      <c r="F671" s="87"/>
      <c r="G671" s="87"/>
      <c r="H671" s="87"/>
      <c r="I671" s="87"/>
      <c r="J671" s="87"/>
      <c r="K671" s="87"/>
      <c r="L671" s="87"/>
      <c r="M671" s="87"/>
      <c r="N671" s="87"/>
      <c r="O671" s="87"/>
      <c r="P671" s="446" t="s">
        <v>666</v>
      </c>
      <c r="Q671" s="446"/>
      <c r="R671" s="446"/>
      <c r="S671" s="446"/>
      <c r="T671" s="446"/>
      <c r="U671" s="446"/>
      <c r="V671" s="87"/>
      <c r="W671" s="451">
        <v>98375000</v>
      </c>
      <c r="X671" s="451"/>
      <c r="Y671" s="451"/>
      <c r="Z671" s="451"/>
      <c r="AA671" s="451"/>
      <c r="AB671" s="451"/>
      <c r="AD671" s="445">
        <v>249535900</v>
      </c>
      <c r="AE671" s="445"/>
      <c r="AF671" s="445"/>
      <c r="AG671" s="445"/>
      <c r="AH671" s="445"/>
      <c r="AI671" s="445"/>
      <c r="AM671" s="66" t="s">
        <v>667</v>
      </c>
    </row>
    <row r="672" spans="3:35" ht="19.5" customHeight="1" hidden="1">
      <c r="C672" s="183" t="s">
        <v>668</v>
      </c>
      <c r="D672" s="87"/>
      <c r="E672" s="87"/>
      <c r="F672" s="87"/>
      <c r="G672" s="87"/>
      <c r="H672" s="87"/>
      <c r="I672" s="87"/>
      <c r="J672" s="87"/>
      <c r="K672" s="87"/>
      <c r="L672" s="87"/>
      <c r="M672" s="87"/>
      <c r="N672" s="87"/>
      <c r="O672" s="87"/>
      <c r="P672" s="446" t="s">
        <v>666</v>
      </c>
      <c r="Q672" s="446"/>
      <c r="R672" s="446"/>
      <c r="S672" s="446"/>
      <c r="T672" s="446"/>
      <c r="U672" s="446"/>
      <c r="V672" s="87"/>
      <c r="W672" s="451"/>
      <c r="X672" s="451"/>
      <c r="Y672" s="451"/>
      <c r="Z672" s="451"/>
      <c r="AA672" s="451"/>
      <c r="AB672" s="451"/>
      <c r="AD672" s="445">
        <v>181794080</v>
      </c>
      <c r="AE672" s="445"/>
      <c r="AF672" s="445"/>
      <c r="AG672" s="445"/>
      <c r="AH672" s="445"/>
      <c r="AI672" s="445"/>
    </row>
    <row r="673" spans="3:35" ht="19.5" customHeight="1" hidden="1">
      <c r="C673" s="183" t="s">
        <v>733</v>
      </c>
      <c r="D673" s="87"/>
      <c r="E673" s="87"/>
      <c r="F673" s="87"/>
      <c r="G673" s="87"/>
      <c r="H673" s="87"/>
      <c r="I673" s="87"/>
      <c r="J673" s="87"/>
      <c r="K673" s="87"/>
      <c r="L673" s="87"/>
      <c r="M673" s="87"/>
      <c r="N673" s="87"/>
      <c r="O673" s="87"/>
      <c r="P673" s="446" t="s">
        <v>666</v>
      </c>
      <c r="Q673" s="446"/>
      <c r="R673" s="446"/>
      <c r="S673" s="446"/>
      <c r="T673" s="446"/>
      <c r="U673" s="446"/>
      <c r="V673" s="87"/>
      <c r="W673" s="451">
        <v>264150000</v>
      </c>
      <c r="X673" s="451"/>
      <c r="Y673" s="451"/>
      <c r="Z673" s="451"/>
      <c r="AA673" s="451"/>
      <c r="AB673" s="451"/>
      <c r="AD673" s="445">
        <v>308742000</v>
      </c>
      <c r="AE673" s="445"/>
      <c r="AF673" s="445"/>
      <c r="AG673" s="445"/>
      <c r="AH673" s="445"/>
      <c r="AI673" s="445"/>
    </row>
    <row r="674" spans="3:39" ht="19.5" customHeight="1" hidden="1">
      <c r="C674" s="87" t="s">
        <v>734</v>
      </c>
      <c r="P674" s="446" t="s">
        <v>666</v>
      </c>
      <c r="Q674" s="446"/>
      <c r="R674" s="446"/>
      <c r="S674" s="446"/>
      <c r="T674" s="446"/>
      <c r="U674" s="446"/>
      <c r="W674" s="445"/>
      <c r="X674" s="445"/>
      <c r="Y674" s="445"/>
      <c r="Z674" s="445"/>
      <c r="AA674" s="445"/>
      <c r="AB674" s="445"/>
      <c r="AD674" s="445">
        <v>709160000</v>
      </c>
      <c r="AE674" s="445"/>
      <c r="AF674" s="445"/>
      <c r="AG674" s="445"/>
      <c r="AH674" s="445"/>
      <c r="AI674" s="445"/>
      <c r="AM674" s="66" t="s">
        <v>669</v>
      </c>
    </row>
    <row r="675" spans="3:35" ht="19.5" customHeight="1" hidden="1">
      <c r="C675" s="183" t="s">
        <v>735</v>
      </c>
      <c r="P675" s="446" t="s">
        <v>666</v>
      </c>
      <c r="Q675" s="446"/>
      <c r="R675" s="446"/>
      <c r="S675" s="446"/>
      <c r="T675" s="446"/>
      <c r="U675" s="446"/>
      <c r="W675" s="451"/>
      <c r="X675" s="451"/>
      <c r="Y675" s="451"/>
      <c r="Z675" s="451"/>
      <c r="AA675" s="451"/>
      <c r="AB675" s="451"/>
      <c r="AD675" s="445">
        <v>500000000</v>
      </c>
      <c r="AE675" s="445"/>
      <c r="AF675" s="445"/>
      <c r="AG675" s="445"/>
      <c r="AH675" s="445"/>
      <c r="AI675" s="445"/>
    </row>
    <row r="676" spans="3:35" ht="19.5" customHeight="1" hidden="1">
      <c r="C676" s="183" t="s">
        <v>736</v>
      </c>
      <c r="P676" s="446" t="s">
        <v>666</v>
      </c>
      <c r="Q676" s="446"/>
      <c r="R676" s="446"/>
      <c r="S676" s="446"/>
      <c r="T676" s="446"/>
      <c r="U676" s="446"/>
      <c r="W676" s="451"/>
      <c r="X676" s="451"/>
      <c r="Y676" s="451"/>
      <c r="Z676" s="451"/>
      <c r="AA676" s="451"/>
      <c r="AB676" s="451"/>
      <c r="AD676" s="445">
        <v>500000000</v>
      </c>
      <c r="AE676" s="445"/>
      <c r="AF676" s="445"/>
      <c r="AG676" s="445"/>
      <c r="AH676" s="445"/>
      <c r="AI676" s="445"/>
    </row>
    <row r="677" spans="3:28" ht="19.5" customHeight="1" hidden="1">
      <c r="C677" s="64" t="s">
        <v>737</v>
      </c>
      <c r="P677" s="88"/>
      <c r="Q677" s="88"/>
      <c r="R677" s="88"/>
      <c r="S677" s="88"/>
      <c r="T677" s="88"/>
      <c r="U677" s="88"/>
      <c r="W677" s="196"/>
      <c r="X677" s="196"/>
      <c r="Y677" s="196"/>
      <c r="Z677" s="196"/>
      <c r="AA677" s="196"/>
      <c r="AB677" s="196"/>
    </row>
    <row r="678" spans="3:28" ht="18.75" customHeight="1" hidden="1">
      <c r="C678" s="183" t="s">
        <v>738</v>
      </c>
      <c r="P678" s="446" t="s">
        <v>666</v>
      </c>
      <c r="Q678" s="446"/>
      <c r="R678" s="446"/>
      <c r="S678" s="446"/>
      <c r="T678" s="446"/>
      <c r="U678" s="446"/>
      <c r="W678" s="451">
        <v>26101748304</v>
      </c>
      <c r="X678" s="451"/>
      <c r="Y678" s="451"/>
      <c r="Z678" s="451"/>
      <c r="AA678" s="451"/>
      <c r="AB678" s="451"/>
    </row>
    <row r="679" spans="3:39" ht="19.5" customHeight="1" hidden="1">
      <c r="C679" s="66" t="s">
        <v>739</v>
      </c>
      <c r="W679" s="445"/>
      <c r="X679" s="445"/>
      <c r="Y679" s="445"/>
      <c r="Z679" s="445"/>
      <c r="AA679" s="445"/>
      <c r="AB679" s="445"/>
      <c r="AD679" s="445"/>
      <c r="AE679" s="445"/>
      <c r="AF679" s="445"/>
      <c r="AG679" s="445"/>
      <c r="AH679" s="445"/>
      <c r="AI679" s="445"/>
      <c r="AM679" s="66" t="s">
        <v>670</v>
      </c>
    </row>
    <row r="680" spans="1:94" s="143" customFormat="1" ht="19.5" customHeight="1" hidden="1">
      <c r="A680" s="59"/>
      <c r="B680" s="59"/>
      <c r="C680" s="64"/>
      <c r="D680" s="64"/>
      <c r="E680" s="64"/>
      <c r="F680" s="64"/>
      <c r="G680" s="64"/>
      <c r="H680" s="64"/>
      <c r="I680" s="64"/>
      <c r="J680" s="64"/>
      <c r="K680" s="64"/>
      <c r="L680" s="64"/>
      <c r="M680" s="64"/>
      <c r="N680" s="64"/>
      <c r="O680" s="64"/>
      <c r="P680" s="726" t="s">
        <v>607</v>
      </c>
      <c r="Q680" s="726"/>
      <c r="R680" s="726"/>
      <c r="S680" s="726"/>
      <c r="T680" s="726"/>
      <c r="U680" s="726"/>
      <c r="V680" s="64"/>
      <c r="W680" s="728" t="str">
        <f>W607</f>
        <v>30/09/2013</v>
      </c>
      <c r="X680" s="729"/>
      <c r="Y680" s="729"/>
      <c r="Z680" s="729"/>
      <c r="AA680" s="729"/>
      <c r="AB680" s="729"/>
      <c r="AC680" s="157"/>
      <c r="AD680" s="728" t="str">
        <f>AD607</f>
        <v>30/09/2012</v>
      </c>
      <c r="AE680" s="729"/>
      <c r="AF680" s="729"/>
      <c r="AG680" s="729"/>
      <c r="AH680" s="729"/>
      <c r="AI680" s="729"/>
      <c r="AK680" s="59"/>
      <c r="AL680" s="59"/>
      <c r="AM680" s="64" t="s">
        <v>608</v>
      </c>
      <c r="AN680" s="64"/>
      <c r="AO680" s="64"/>
      <c r="AP680" s="64"/>
      <c r="AQ680" s="64"/>
      <c r="AR680" s="64"/>
      <c r="AS680" s="64"/>
      <c r="AT680" s="64"/>
      <c r="AU680" s="64"/>
      <c r="AV680" s="64"/>
      <c r="AW680" s="64"/>
      <c r="AX680" s="64"/>
      <c r="AY680" s="64"/>
      <c r="AZ680" s="64"/>
      <c r="BA680" s="64"/>
      <c r="BB680" s="64"/>
      <c r="BC680" s="64"/>
      <c r="BD680" s="64"/>
      <c r="BE680" s="64"/>
      <c r="BF680" s="64"/>
      <c r="BG680" s="64"/>
      <c r="BH680" s="64"/>
      <c r="BI680" s="64"/>
      <c r="BJ680" s="64"/>
      <c r="BK680" s="64"/>
      <c r="BL680" s="64"/>
      <c r="BM680" s="64"/>
      <c r="BN680" s="64"/>
      <c r="BO680" s="64"/>
      <c r="BP680" s="64"/>
      <c r="BQ680" s="64"/>
      <c r="BR680" s="64"/>
      <c r="BS680" s="64"/>
      <c r="BT680" s="64"/>
      <c r="BU680" s="357"/>
      <c r="BV680" s="363"/>
      <c r="BW680" s="146"/>
      <c r="BX680" s="147"/>
      <c r="BY680" s="147"/>
      <c r="BZ680" s="147"/>
      <c r="CA680" s="147"/>
      <c r="CB680" s="147"/>
      <c r="CC680" s="147"/>
      <c r="CD680" s="147"/>
      <c r="CE680" s="147"/>
      <c r="CF680" s="147"/>
      <c r="CG680" s="147"/>
      <c r="CH680" s="147"/>
      <c r="CI680" s="147"/>
      <c r="CJ680" s="147"/>
      <c r="CK680" s="147"/>
      <c r="CL680" s="147"/>
      <c r="CM680" s="147"/>
      <c r="CN680" s="147"/>
      <c r="CO680" s="147"/>
      <c r="CP680" s="147"/>
    </row>
    <row r="681" spans="1:94" s="143" customFormat="1" ht="19.5" customHeight="1" hidden="1">
      <c r="A681" s="59"/>
      <c r="B681" s="59"/>
      <c r="C681" s="64"/>
      <c r="D681" s="64"/>
      <c r="E681" s="64"/>
      <c r="F681" s="64"/>
      <c r="G681" s="64"/>
      <c r="H681" s="64"/>
      <c r="I681" s="64"/>
      <c r="J681" s="64"/>
      <c r="K681" s="64"/>
      <c r="L681" s="64"/>
      <c r="M681" s="64"/>
      <c r="N681" s="64"/>
      <c r="O681" s="64"/>
      <c r="P681" s="727"/>
      <c r="Q681" s="727"/>
      <c r="R681" s="727"/>
      <c r="S681" s="727"/>
      <c r="T681" s="727"/>
      <c r="U681" s="727"/>
      <c r="V681" s="64"/>
      <c r="W681" s="730" t="s">
        <v>354</v>
      </c>
      <c r="X681" s="731"/>
      <c r="Y681" s="731"/>
      <c r="Z681" s="731"/>
      <c r="AA681" s="731"/>
      <c r="AB681" s="731"/>
      <c r="AC681" s="82"/>
      <c r="AD681" s="730" t="s">
        <v>354</v>
      </c>
      <c r="AE681" s="731"/>
      <c r="AF681" s="731"/>
      <c r="AG681" s="731"/>
      <c r="AH681" s="731"/>
      <c r="AI681" s="731"/>
      <c r="AK681" s="59"/>
      <c r="AL681" s="59"/>
      <c r="AM681" s="64"/>
      <c r="AN681" s="64"/>
      <c r="AO681" s="64"/>
      <c r="AP681" s="64"/>
      <c r="AQ681" s="64"/>
      <c r="AR681" s="64"/>
      <c r="AS681" s="64"/>
      <c r="AT681" s="64"/>
      <c r="AU681" s="64"/>
      <c r="AV681" s="64"/>
      <c r="AW681" s="64"/>
      <c r="AX681" s="64"/>
      <c r="AY681" s="64"/>
      <c r="AZ681" s="64"/>
      <c r="BA681" s="64"/>
      <c r="BB681" s="64"/>
      <c r="BC681" s="64"/>
      <c r="BD681" s="64"/>
      <c r="BE681" s="64"/>
      <c r="BF681" s="64"/>
      <c r="BG681" s="64"/>
      <c r="BH681" s="64"/>
      <c r="BI681" s="64"/>
      <c r="BJ681" s="64"/>
      <c r="BK681" s="64"/>
      <c r="BL681" s="64"/>
      <c r="BM681" s="64"/>
      <c r="BN681" s="64"/>
      <c r="BO681" s="64"/>
      <c r="BP681" s="64"/>
      <c r="BQ681" s="64"/>
      <c r="BR681" s="64"/>
      <c r="BS681" s="64"/>
      <c r="BT681" s="64"/>
      <c r="BU681" s="357"/>
      <c r="BV681" s="363"/>
      <c r="BW681" s="146"/>
      <c r="BX681" s="147"/>
      <c r="BY681" s="147"/>
      <c r="BZ681" s="147"/>
      <c r="CA681" s="147"/>
      <c r="CB681" s="147"/>
      <c r="CC681" s="147"/>
      <c r="CD681" s="147"/>
      <c r="CE681" s="147"/>
      <c r="CF681" s="147"/>
      <c r="CG681" s="147"/>
      <c r="CH681" s="147"/>
      <c r="CI681" s="147"/>
      <c r="CJ681" s="147"/>
      <c r="CK681" s="147"/>
      <c r="CL681" s="147"/>
      <c r="CM681" s="147"/>
      <c r="CN681" s="147"/>
      <c r="CO681" s="147"/>
      <c r="CP681" s="147"/>
    </row>
    <row r="682" ht="19.5" customHeight="1" hidden="1">
      <c r="C682" s="64" t="s">
        <v>671</v>
      </c>
    </row>
    <row r="683" spans="1:38" ht="19.5" customHeight="1" hidden="1">
      <c r="A683" s="75"/>
      <c r="B683" s="75"/>
      <c r="C683" s="186" t="s">
        <v>672</v>
      </c>
      <c r="P683" s="446" t="s">
        <v>666</v>
      </c>
      <c r="Q683" s="446"/>
      <c r="R683" s="446"/>
      <c r="S683" s="446"/>
      <c r="T683" s="446"/>
      <c r="U683" s="446"/>
      <c r="W683" s="451"/>
      <c r="X683" s="451"/>
      <c r="Y683" s="451"/>
      <c r="Z683" s="451"/>
      <c r="AA683" s="451"/>
      <c r="AB683" s="451"/>
      <c r="AD683" s="488"/>
      <c r="AE683" s="488"/>
      <c r="AF683" s="488"/>
      <c r="AG683" s="488"/>
      <c r="AH683" s="488"/>
      <c r="AI683" s="488"/>
      <c r="AK683" s="75"/>
      <c r="AL683" s="75"/>
    </row>
    <row r="684" spans="3:21" ht="19.5" customHeight="1" hidden="1">
      <c r="C684" s="64"/>
      <c r="P684" s="741"/>
      <c r="Q684" s="741"/>
      <c r="R684" s="741"/>
      <c r="S684" s="741"/>
      <c r="T684" s="741"/>
      <c r="U684" s="741"/>
    </row>
    <row r="685" spans="3:35" ht="19.5" customHeight="1" hidden="1">
      <c r="C685" s="186" t="s">
        <v>673</v>
      </c>
      <c r="P685" s="446" t="s">
        <v>666</v>
      </c>
      <c r="Q685" s="446"/>
      <c r="R685" s="446"/>
      <c r="S685" s="446"/>
      <c r="T685" s="446"/>
      <c r="U685" s="446"/>
      <c r="W685" s="451">
        <v>124031120</v>
      </c>
      <c r="X685" s="451"/>
      <c r="Y685" s="451"/>
      <c r="Z685" s="451"/>
      <c r="AA685" s="451"/>
      <c r="AB685" s="451"/>
      <c r="AD685" s="488">
        <f>W685</f>
        <v>124031120</v>
      </c>
      <c r="AE685" s="488"/>
      <c r="AF685" s="488"/>
      <c r="AG685" s="488"/>
      <c r="AH685" s="488"/>
      <c r="AI685" s="488"/>
    </row>
    <row r="686" spans="3:35" ht="19.5" customHeight="1" hidden="1">
      <c r="C686" s="186" t="s">
        <v>674</v>
      </c>
      <c r="P686" s="446" t="s">
        <v>666</v>
      </c>
      <c r="Q686" s="446"/>
      <c r="R686" s="446"/>
      <c r="S686" s="446"/>
      <c r="T686" s="446"/>
      <c r="U686" s="446"/>
      <c r="W686" s="451">
        <v>59812304</v>
      </c>
      <c r="X686" s="451"/>
      <c r="Y686" s="451"/>
      <c r="Z686" s="451"/>
      <c r="AA686" s="451"/>
      <c r="AB686" s="451"/>
      <c r="AD686" s="488">
        <f>W686</f>
        <v>59812304</v>
      </c>
      <c r="AE686" s="488"/>
      <c r="AF686" s="488"/>
      <c r="AG686" s="488"/>
      <c r="AH686" s="488"/>
      <c r="AI686" s="488"/>
    </row>
    <row r="687" spans="3:35" ht="19.5" customHeight="1" hidden="1">
      <c r="C687" s="66" t="s">
        <v>740</v>
      </c>
      <c r="P687" s="446" t="s">
        <v>666</v>
      </c>
      <c r="Q687" s="446"/>
      <c r="R687" s="446"/>
      <c r="S687" s="446"/>
      <c r="T687" s="446"/>
      <c r="U687" s="446"/>
      <c r="W687" s="451">
        <v>1400000000</v>
      </c>
      <c r="X687" s="451"/>
      <c r="Y687" s="451"/>
      <c r="Z687" s="451"/>
      <c r="AA687" s="451"/>
      <c r="AB687" s="451"/>
      <c r="AD687" s="488">
        <v>1700000000</v>
      </c>
      <c r="AE687" s="488"/>
      <c r="AF687" s="488"/>
      <c r="AG687" s="488"/>
      <c r="AH687" s="488"/>
      <c r="AI687" s="488"/>
    </row>
    <row r="688" spans="1:38" ht="19.5" customHeight="1" hidden="1">
      <c r="A688" s="75"/>
      <c r="B688" s="75"/>
      <c r="C688" s="186" t="s">
        <v>675</v>
      </c>
      <c r="P688" s="446" t="s">
        <v>666</v>
      </c>
      <c r="Q688" s="446"/>
      <c r="R688" s="446"/>
      <c r="S688" s="446"/>
      <c r="T688" s="446"/>
      <c r="U688" s="446"/>
      <c r="W688" s="451"/>
      <c r="X688" s="451"/>
      <c r="Y688" s="451"/>
      <c r="Z688" s="451"/>
      <c r="AA688" s="451"/>
      <c r="AB688" s="451"/>
      <c r="AD688" s="488">
        <v>117000000</v>
      </c>
      <c r="AE688" s="488"/>
      <c r="AF688" s="488"/>
      <c r="AG688" s="488"/>
      <c r="AH688" s="488"/>
      <c r="AI688" s="488"/>
      <c r="AK688" s="75"/>
      <c r="AL688" s="75"/>
    </row>
    <row r="689" spans="1:38" ht="19.5" customHeight="1" hidden="1">
      <c r="A689" s="75"/>
      <c r="B689" s="75"/>
      <c r="C689" s="87" t="s">
        <v>734</v>
      </c>
      <c r="P689" s="446" t="s">
        <v>666</v>
      </c>
      <c r="Q689" s="446"/>
      <c r="R689" s="446"/>
      <c r="S689" s="446"/>
      <c r="T689" s="446"/>
      <c r="U689" s="446"/>
      <c r="W689" s="451">
        <v>500000000</v>
      </c>
      <c r="X689" s="451"/>
      <c r="Y689" s="451"/>
      <c r="Z689" s="451"/>
      <c r="AA689" s="451"/>
      <c r="AB689" s="451"/>
      <c r="AD689" s="488">
        <v>538346000</v>
      </c>
      <c r="AE689" s="488"/>
      <c r="AF689" s="488"/>
      <c r="AG689" s="488"/>
      <c r="AH689" s="488"/>
      <c r="AI689" s="488"/>
      <c r="AK689" s="75"/>
      <c r="AL689" s="75"/>
    </row>
    <row r="690" spans="1:38" ht="19.5" customHeight="1" hidden="1">
      <c r="A690" s="75"/>
      <c r="B690" s="75"/>
      <c r="C690" s="183" t="s">
        <v>735</v>
      </c>
      <c r="P690" s="446" t="s">
        <v>666</v>
      </c>
      <c r="Q690" s="446"/>
      <c r="R690" s="446"/>
      <c r="S690" s="446"/>
      <c r="T690" s="446"/>
      <c r="U690" s="446"/>
      <c r="W690" s="451">
        <v>200691000</v>
      </c>
      <c r="X690" s="451"/>
      <c r="Y690" s="451"/>
      <c r="Z690" s="451"/>
      <c r="AA690" s="451"/>
      <c r="AB690" s="451"/>
      <c r="AD690" s="488">
        <v>400691000</v>
      </c>
      <c r="AE690" s="488"/>
      <c r="AF690" s="488"/>
      <c r="AG690" s="488"/>
      <c r="AH690" s="488"/>
      <c r="AI690" s="488"/>
      <c r="AK690" s="75"/>
      <c r="AL690" s="75"/>
    </row>
    <row r="691" spans="1:38" ht="19.5" customHeight="1" hidden="1">
      <c r="A691" s="75"/>
      <c r="B691" s="75"/>
      <c r="C691" s="183" t="s">
        <v>736</v>
      </c>
      <c r="P691" s="446" t="s">
        <v>666</v>
      </c>
      <c r="Q691" s="446"/>
      <c r="R691" s="446"/>
      <c r="S691" s="446"/>
      <c r="T691" s="446"/>
      <c r="U691" s="446"/>
      <c r="W691" s="451">
        <v>750952000</v>
      </c>
      <c r="X691" s="451"/>
      <c r="Y691" s="451"/>
      <c r="Z691" s="451"/>
      <c r="AA691" s="451"/>
      <c r="AB691" s="451"/>
      <c r="AD691" s="488">
        <v>750952000</v>
      </c>
      <c r="AE691" s="488"/>
      <c r="AF691" s="488"/>
      <c r="AG691" s="488"/>
      <c r="AH691" s="488"/>
      <c r="AI691" s="488"/>
      <c r="AK691" s="75"/>
      <c r="AL691" s="75"/>
    </row>
    <row r="692" spans="1:38" ht="19.5" customHeight="1" hidden="1">
      <c r="A692" s="75"/>
      <c r="B692" s="75"/>
      <c r="C692" s="183" t="s">
        <v>738</v>
      </c>
      <c r="P692" s="446" t="s">
        <v>666</v>
      </c>
      <c r="Q692" s="446"/>
      <c r="R692" s="446"/>
      <c r="S692" s="446"/>
      <c r="T692" s="446"/>
      <c r="U692" s="446"/>
      <c r="W692" s="451">
        <v>28187446596</v>
      </c>
      <c r="X692" s="451"/>
      <c r="Y692" s="451"/>
      <c r="Z692" s="451"/>
      <c r="AA692" s="451"/>
      <c r="AB692" s="451"/>
      <c r="AD692" s="488"/>
      <c r="AE692" s="488"/>
      <c r="AF692" s="488"/>
      <c r="AG692" s="488"/>
      <c r="AH692" s="488"/>
      <c r="AI692" s="488"/>
      <c r="AK692" s="75"/>
      <c r="AL692" s="75"/>
    </row>
    <row r="693" spans="3:39" ht="19.5" customHeight="1" hidden="1">
      <c r="C693" s="64" t="s">
        <v>676</v>
      </c>
      <c r="P693" s="446"/>
      <c r="Q693" s="446"/>
      <c r="R693" s="446"/>
      <c r="S693" s="446"/>
      <c r="T693" s="446"/>
      <c r="U693" s="446"/>
      <c r="W693" s="445"/>
      <c r="X693" s="445"/>
      <c r="Y693" s="445"/>
      <c r="Z693" s="445"/>
      <c r="AA693" s="445"/>
      <c r="AB693" s="445"/>
      <c r="AD693" s="445"/>
      <c r="AE693" s="445"/>
      <c r="AF693" s="445"/>
      <c r="AG693" s="445"/>
      <c r="AH693" s="445"/>
      <c r="AI693" s="445"/>
      <c r="AM693" s="66" t="s">
        <v>677</v>
      </c>
    </row>
    <row r="694" spans="3:39" ht="19.5" customHeight="1" hidden="1">
      <c r="C694" s="183" t="s">
        <v>678</v>
      </c>
      <c r="D694" s="87"/>
      <c r="E694" s="87"/>
      <c r="F694" s="87"/>
      <c r="G694" s="87"/>
      <c r="H694" s="87"/>
      <c r="I694" s="87"/>
      <c r="J694" s="87"/>
      <c r="K694" s="87"/>
      <c r="L694" s="87"/>
      <c r="M694" s="87"/>
      <c r="N694" s="87"/>
      <c r="O694" s="87"/>
      <c r="P694" s="446" t="s">
        <v>666</v>
      </c>
      <c r="Q694" s="446"/>
      <c r="R694" s="446"/>
      <c r="S694" s="446"/>
      <c r="T694" s="446"/>
      <c r="U694" s="446"/>
      <c r="V694" s="87"/>
      <c r="W694" s="451">
        <v>518904144</v>
      </c>
      <c r="X694" s="451"/>
      <c r="Y694" s="451"/>
      <c r="Z694" s="451"/>
      <c r="AA694" s="451"/>
      <c r="AB694" s="451"/>
      <c r="AD694" s="445">
        <v>579065535</v>
      </c>
      <c r="AE694" s="445"/>
      <c r="AF694" s="445"/>
      <c r="AG694" s="445"/>
      <c r="AH694" s="445"/>
      <c r="AI694" s="445"/>
      <c r="AM694" s="66" t="s">
        <v>679</v>
      </c>
    </row>
    <row r="695" spans="3:35" ht="19.5" customHeight="1" hidden="1">
      <c r="C695" s="183" t="s">
        <v>680</v>
      </c>
      <c r="D695" s="87"/>
      <c r="E695" s="87"/>
      <c r="F695" s="87"/>
      <c r="G695" s="87"/>
      <c r="H695" s="87"/>
      <c r="I695" s="87"/>
      <c r="J695" s="87"/>
      <c r="K695" s="87"/>
      <c r="L695" s="87"/>
      <c r="M695" s="87"/>
      <c r="N695" s="87"/>
      <c r="O695" s="87"/>
      <c r="P695" s="446" t="s">
        <v>666</v>
      </c>
      <c r="Q695" s="446"/>
      <c r="R695" s="446"/>
      <c r="S695" s="446"/>
      <c r="T695" s="446"/>
      <c r="U695" s="446"/>
      <c r="V695" s="87"/>
      <c r="W695" s="451">
        <v>1227998483</v>
      </c>
      <c r="X695" s="451"/>
      <c r="Y695" s="451"/>
      <c r="Z695" s="451"/>
      <c r="AA695" s="451"/>
      <c r="AB695" s="451"/>
      <c r="AD695" s="445">
        <v>638587633</v>
      </c>
      <c r="AE695" s="445"/>
      <c r="AF695" s="445"/>
      <c r="AG695" s="445"/>
      <c r="AH695" s="445"/>
      <c r="AI695" s="445"/>
    </row>
    <row r="696" spans="3:35" ht="19.5" customHeight="1" hidden="1">
      <c r="C696" s="183" t="s">
        <v>741</v>
      </c>
      <c r="D696" s="87"/>
      <c r="E696" s="87"/>
      <c r="F696" s="87"/>
      <c r="G696" s="87"/>
      <c r="H696" s="87"/>
      <c r="I696" s="87"/>
      <c r="J696" s="87"/>
      <c r="K696" s="87"/>
      <c r="L696" s="87"/>
      <c r="M696" s="87"/>
      <c r="N696" s="87"/>
      <c r="O696" s="87"/>
      <c r="P696" s="446" t="s">
        <v>666</v>
      </c>
      <c r="Q696" s="446"/>
      <c r="R696" s="446"/>
      <c r="S696" s="446"/>
      <c r="T696" s="446"/>
      <c r="U696" s="446"/>
      <c r="V696" s="87"/>
      <c r="W696" s="451">
        <v>142530000</v>
      </c>
      <c r="X696" s="451"/>
      <c r="Y696" s="451"/>
      <c r="Z696" s="451"/>
      <c r="AA696" s="451"/>
      <c r="AB696" s="451"/>
      <c r="AD696" s="445"/>
      <c r="AE696" s="445"/>
      <c r="AF696" s="445"/>
      <c r="AG696" s="445"/>
      <c r="AH696" s="445"/>
      <c r="AI696" s="445"/>
    </row>
    <row r="697" spans="3:35" ht="19.5" customHeight="1" hidden="1">
      <c r="C697" s="183" t="s">
        <v>681</v>
      </c>
      <c r="D697" s="87"/>
      <c r="E697" s="87"/>
      <c r="F697" s="87"/>
      <c r="G697" s="87"/>
      <c r="H697" s="87"/>
      <c r="I697" s="87"/>
      <c r="J697" s="87"/>
      <c r="K697" s="87"/>
      <c r="L697" s="87"/>
      <c r="M697" s="87"/>
      <c r="N697" s="87"/>
      <c r="O697" s="87"/>
      <c r="P697" s="446" t="s">
        <v>682</v>
      </c>
      <c r="Q697" s="446"/>
      <c r="R697" s="446"/>
      <c r="S697" s="446"/>
      <c r="T697" s="446"/>
      <c r="U697" s="446"/>
      <c r="V697" s="87"/>
      <c r="W697" s="451">
        <v>3355743162</v>
      </c>
      <c r="X697" s="451"/>
      <c r="Y697" s="451"/>
      <c r="Z697" s="451"/>
      <c r="AA697" s="451"/>
      <c r="AB697" s="451"/>
      <c r="AD697" s="445">
        <v>1920337226</v>
      </c>
      <c r="AE697" s="445"/>
      <c r="AF697" s="445"/>
      <c r="AG697" s="445"/>
      <c r="AH697" s="445"/>
      <c r="AI697" s="445"/>
    </row>
    <row r="698" spans="1:39" ht="19.5" customHeight="1" hidden="1">
      <c r="A698" s="209"/>
      <c r="C698" s="64" t="s">
        <v>612</v>
      </c>
      <c r="AM698" s="64" t="s">
        <v>612</v>
      </c>
    </row>
    <row r="699" spans="3:72" ht="51.75" customHeight="1" hidden="1">
      <c r="C699" s="743" t="s">
        <v>961</v>
      </c>
      <c r="D699" s="743"/>
      <c r="E699" s="743"/>
      <c r="F699" s="743"/>
      <c r="G699" s="743"/>
      <c r="H699" s="743"/>
      <c r="I699" s="743"/>
      <c r="J699" s="743"/>
      <c r="K699" s="743"/>
      <c r="L699" s="743"/>
      <c r="M699" s="743"/>
      <c r="N699" s="743"/>
      <c r="O699" s="743"/>
      <c r="P699" s="743"/>
      <c r="Q699" s="743"/>
      <c r="R699" s="743"/>
      <c r="S699" s="743"/>
      <c r="T699" s="743"/>
      <c r="U699" s="743"/>
      <c r="V699" s="743"/>
      <c r="W699" s="743"/>
      <c r="X699" s="743"/>
      <c r="Y699" s="743"/>
      <c r="Z699" s="743"/>
      <c r="AA699" s="743"/>
      <c r="AB699" s="743"/>
      <c r="AC699" s="743"/>
      <c r="AD699" s="743"/>
      <c r="AE699" s="743"/>
      <c r="AF699" s="743"/>
      <c r="AG699" s="743"/>
      <c r="AH699" s="743"/>
      <c r="AI699" s="743"/>
      <c r="AM699" s="742" t="s">
        <v>613</v>
      </c>
      <c r="AN699" s="742"/>
      <c r="AO699" s="742"/>
      <c r="AP699" s="742"/>
      <c r="AQ699" s="742"/>
      <c r="AR699" s="742"/>
      <c r="AS699" s="742"/>
      <c r="AT699" s="742"/>
      <c r="AU699" s="742"/>
      <c r="AV699" s="742"/>
      <c r="AW699" s="742"/>
      <c r="AX699" s="742"/>
      <c r="AY699" s="742"/>
      <c r="AZ699" s="742"/>
      <c r="BA699" s="742"/>
      <c r="BB699" s="742"/>
      <c r="BC699" s="742"/>
      <c r="BD699" s="742"/>
      <c r="BE699" s="742"/>
      <c r="BF699" s="742"/>
      <c r="BG699" s="742"/>
      <c r="BH699" s="742"/>
      <c r="BI699" s="742"/>
      <c r="BJ699" s="742"/>
      <c r="BK699" s="742"/>
      <c r="BL699" s="742"/>
      <c r="BM699" s="742"/>
      <c r="BN699" s="742"/>
      <c r="BO699" s="742"/>
      <c r="BP699" s="742"/>
      <c r="BQ699" s="742"/>
      <c r="BR699" s="742"/>
      <c r="BS699" s="742"/>
      <c r="BT699" s="210"/>
    </row>
    <row r="700" spans="3:72" ht="18.75" customHeight="1">
      <c r="C700" s="210"/>
      <c r="D700" s="210"/>
      <c r="E700" s="210"/>
      <c r="F700" s="210"/>
      <c r="G700" s="210"/>
      <c r="H700" s="210"/>
      <c r="I700" s="210"/>
      <c r="J700" s="210"/>
      <c r="K700" s="210"/>
      <c r="L700" s="210"/>
      <c r="M700" s="210"/>
      <c r="N700" s="210"/>
      <c r="O700" s="210"/>
      <c r="P700" s="210"/>
      <c r="Q700" s="210"/>
      <c r="R700" s="210"/>
      <c r="S700" s="210"/>
      <c r="T700" s="210"/>
      <c r="U700" s="210"/>
      <c r="V700" s="210"/>
      <c r="W700" s="211"/>
      <c r="X700" s="211"/>
      <c r="Y700" s="211"/>
      <c r="Z700" s="211"/>
      <c r="AA700" s="211"/>
      <c r="AB700" s="211"/>
      <c r="AC700" s="211"/>
      <c r="AD700" s="211"/>
      <c r="AE700" s="211"/>
      <c r="AF700" s="211"/>
      <c r="AG700" s="211"/>
      <c r="AH700" s="211"/>
      <c r="AI700" s="211"/>
      <c r="AM700" s="210"/>
      <c r="AN700" s="210"/>
      <c r="AO700" s="210"/>
      <c r="AP700" s="210"/>
      <c r="AQ700" s="210"/>
      <c r="AR700" s="210"/>
      <c r="AS700" s="210"/>
      <c r="AT700" s="210"/>
      <c r="AU700" s="210"/>
      <c r="AV700" s="210"/>
      <c r="AW700" s="210"/>
      <c r="AX700" s="210"/>
      <c r="AY700" s="210"/>
      <c r="AZ700" s="210"/>
      <c r="BA700" s="210"/>
      <c r="BB700" s="210"/>
      <c r="BC700" s="210"/>
      <c r="BD700" s="210"/>
      <c r="BE700" s="210"/>
      <c r="BF700" s="210"/>
      <c r="BG700" s="210"/>
      <c r="BH700" s="210"/>
      <c r="BI700" s="210"/>
      <c r="BJ700" s="210"/>
      <c r="BK700" s="210"/>
      <c r="BL700" s="210"/>
      <c r="BM700" s="210"/>
      <c r="BN700" s="210"/>
      <c r="BO700" s="210"/>
      <c r="BP700" s="210"/>
      <c r="BQ700" s="210"/>
      <c r="BR700" s="210"/>
      <c r="BS700" s="210"/>
      <c r="BT700" s="210"/>
    </row>
    <row r="701" spans="28:73" ht="19.5" customHeight="1">
      <c r="AB701" s="196" t="s">
        <v>966</v>
      </c>
      <c r="BL701" s="163" t="s">
        <v>614</v>
      </c>
      <c r="BU701" s="357">
        <f>AD588-BU586</f>
        <v>6867041655</v>
      </c>
    </row>
    <row r="702" spans="28:64" ht="12" customHeight="1">
      <c r="AB702" s="212"/>
      <c r="BL702" s="163"/>
    </row>
    <row r="703" spans="7:64" ht="19.5" customHeight="1">
      <c r="G703" s="62" t="s">
        <v>615</v>
      </c>
      <c r="R703" s="62" t="s">
        <v>616</v>
      </c>
      <c r="AB703" s="212" t="str">
        <f>'[4]Danh muc'!A11</f>
        <v>Tổng Giám đốc</v>
      </c>
      <c r="AQ703" s="62" t="s">
        <v>615</v>
      </c>
      <c r="BB703" s="62" t="s">
        <v>616</v>
      </c>
      <c r="BL703" s="62" t="s">
        <v>962</v>
      </c>
    </row>
    <row r="709" spans="5:28" ht="19.5" customHeight="1">
      <c r="E709" s="64" t="str">
        <f>'[4]Danh muc'!B13</f>
        <v>Đinh Thị Thu Hằng</v>
      </c>
      <c r="R709" s="62" t="str">
        <f>'[4]Danh muc'!$B$12</f>
        <v>Phạm Minh Tuấn</v>
      </c>
      <c r="AB709" s="212"/>
    </row>
    <row r="710" spans="1:94" s="143" customFormat="1" ht="19.5" customHeight="1">
      <c r="A710" s="59"/>
      <c r="B710" s="59"/>
      <c r="C710" s="64"/>
      <c r="D710" s="64"/>
      <c r="E710" s="64"/>
      <c r="F710" s="64"/>
      <c r="G710" s="62"/>
      <c r="H710" s="64"/>
      <c r="I710" s="64"/>
      <c r="J710" s="64"/>
      <c r="K710" s="64"/>
      <c r="L710" s="64"/>
      <c r="M710" s="64"/>
      <c r="N710" s="64"/>
      <c r="O710" s="64"/>
      <c r="P710" s="64"/>
      <c r="Q710" s="64"/>
      <c r="R710" s="62"/>
      <c r="S710" s="64"/>
      <c r="T710" s="64"/>
      <c r="U710" s="64"/>
      <c r="V710" s="64"/>
      <c r="W710" s="151"/>
      <c r="X710" s="151"/>
      <c r="Y710" s="151"/>
      <c r="Z710" s="151"/>
      <c r="AA710" s="151"/>
      <c r="AB710" s="212"/>
      <c r="AC710" s="151"/>
      <c r="AD710" s="151"/>
      <c r="AE710" s="151"/>
      <c r="AF710" s="151"/>
      <c r="AG710" s="151"/>
      <c r="AH710" s="151"/>
      <c r="AI710" s="151"/>
      <c r="AK710" s="59"/>
      <c r="AL710" s="59"/>
      <c r="AM710" s="64"/>
      <c r="AN710" s="64"/>
      <c r="AO710" s="64"/>
      <c r="AP710" s="64"/>
      <c r="AQ710" s="62" t="s">
        <v>617</v>
      </c>
      <c r="AR710" s="64"/>
      <c r="AS710" s="64"/>
      <c r="AT710" s="64"/>
      <c r="AU710" s="64"/>
      <c r="AV710" s="64"/>
      <c r="AW710" s="64"/>
      <c r="AX710" s="64"/>
      <c r="AY710" s="64"/>
      <c r="AZ710" s="64"/>
      <c r="BA710" s="64"/>
      <c r="BB710" s="62"/>
      <c r="BC710" s="64"/>
      <c r="BD710" s="64"/>
      <c r="BE710" s="64"/>
      <c r="BF710" s="64"/>
      <c r="BG710" s="64"/>
      <c r="BH710" s="64"/>
      <c r="BI710" s="64"/>
      <c r="BJ710" s="64"/>
      <c r="BK710" s="64"/>
      <c r="BL710" s="62"/>
      <c r="BM710" s="64"/>
      <c r="BN710" s="64"/>
      <c r="BO710" s="64"/>
      <c r="BP710" s="64"/>
      <c r="BQ710" s="64"/>
      <c r="BR710" s="64"/>
      <c r="BS710" s="64"/>
      <c r="BT710" s="64"/>
      <c r="BU710" s="357"/>
      <c r="BV710" s="363"/>
      <c r="BW710" s="146"/>
      <c r="BX710" s="147"/>
      <c r="BY710" s="147"/>
      <c r="BZ710" s="147"/>
      <c r="CA710" s="147"/>
      <c r="CB710" s="147"/>
      <c r="CC710" s="147"/>
      <c r="CD710" s="147"/>
      <c r="CE710" s="147"/>
      <c r="CF710" s="147"/>
      <c r="CG710" s="147"/>
      <c r="CH710" s="147"/>
      <c r="CI710" s="147"/>
      <c r="CJ710" s="147"/>
      <c r="CK710" s="147"/>
      <c r="CL710" s="147"/>
      <c r="CM710" s="147"/>
      <c r="CN710" s="147"/>
      <c r="CO710" s="147"/>
      <c r="CP710" s="147"/>
    </row>
  </sheetData>
  <sheetProtection/>
  <mergeCells count="2190">
    <mergeCell ref="AM699:BS699"/>
    <mergeCell ref="P697:U697"/>
    <mergeCell ref="W697:AB697"/>
    <mergeCell ref="AD697:AI697"/>
    <mergeCell ref="C699:AI699"/>
    <mergeCell ref="P695:U695"/>
    <mergeCell ref="W695:AB695"/>
    <mergeCell ref="AD695:AI695"/>
    <mergeCell ref="P696:U696"/>
    <mergeCell ref="W696:AB696"/>
    <mergeCell ref="AD696:AI696"/>
    <mergeCell ref="P693:U693"/>
    <mergeCell ref="W693:AB693"/>
    <mergeCell ref="AD693:AI693"/>
    <mergeCell ref="P694:U694"/>
    <mergeCell ref="W694:AB694"/>
    <mergeCell ref="AD694:AI694"/>
    <mergeCell ref="P691:U691"/>
    <mergeCell ref="W691:AB691"/>
    <mergeCell ref="AD691:AI691"/>
    <mergeCell ref="P692:U692"/>
    <mergeCell ref="W692:AB692"/>
    <mergeCell ref="AD692:AI692"/>
    <mergeCell ref="P689:U689"/>
    <mergeCell ref="W689:AB689"/>
    <mergeCell ref="AD689:AI689"/>
    <mergeCell ref="P690:U690"/>
    <mergeCell ref="W690:AB690"/>
    <mergeCell ref="AD690:AI690"/>
    <mergeCell ref="P687:U687"/>
    <mergeCell ref="W687:AB687"/>
    <mergeCell ref="AD687:AI687"/>
    <mergeCell ref="P688:U688"/>
    <mergeCell ref="W688:AB688"/>
    <mergeCell ref="AD688:AI688"/>
    <mergeCell ref="P684:U684"/>
    <mergeCell ref="P685:U685"/>
    <mergeCell ref="W685:AB685"/>
    <mergeCell ref="AD685:AI685"/>
    <mergeCell ref="P686:U686"/>
    <mergeCell ref="W686:AB686"/>
    <mergeCell ref="AD686:AI686"/>
    <mergeCell ref="P680:U681"/>
    <mergeCell ref="W680:AB680"/>
    <mergeCell ref="AD680:AI680"/>
    <mergeCell ref="W681:AB681"/>
    <mergeCell ref="AD681:AI681"/>
    <mergeCell ref="P683:U683"/>
    <mergeCell ref="W683:AB683"/>
    <mergeCell ref="AD683:AI683"/>
    <mergeCell ref="P676:U676"/>
    <mergeCell ref="W676:AB676"/>
    <mergeCell ref="AD676:AI676"/>
    <mergeCell ref="P678:U678"/>
    <mergeCell ref="W678:AB678"/>
    <mergeCell ref="W679:AB679"/>
    <mergeCell ref="AD679:AI679"/>
    <mergeCell ref="P674:U674"/>
    <mergeCell ref="W674:AB674"/>
    <mergeCell ref="AD674:AI674"/>
    <mergeCell ref="P675:U675"/>
    <mergeCell ref="W675:AB675"/>
    <mergeCell ref="AD675:AI675"/>
    <mergeCell ref="P672:U672"/>
    <mergeCell ref="W672:AB672"/>
    <mergeCell ref="AD672:AI672"/>
    <mergeCell ref="P673:U673"/>
    <mergeCell ref="W673:AB673"/>
    <mergeCell ref="AD673:AI673"/>
    <mergeCell ref="P670:U670"/>
    <mergeCell ref="W670:AB670"/>
    <mergeCell ref="AD670:AI670"/>
    <mergeCell ref="P671:U671"/>
    <mergeCell ref="W671:AB671"/>
    <mergeCell ref="AD671:AI671"/>
    <mergeCell ref="C665:Q665"/>
    <mergeCell ref="S665:U665"/>
    <mergeCell ref="W665:AB665"/>
    <mergeCell ref="AD665:AJ665"/>
    <mergeCell ref="P668:U669"/>
    <mergeCell ref="W668:AB668"/>
    <mergeCell ref="AD668:AI668"/>
    <mergeCell ref="W669:AB669"/>
    <mergeCell ref="AD669:AI669"/>
    <mergeCell ref="C663:Q663"/>
    <mergeCell ref="S663:U663"/>
    <mergeCell ref="W663:AB663"/>
    <mergeCell ref="AD663:AJ663"/>
    <mergeCell ref="C664:Q664"/>
    <mergeCell ref="S664:U664"/>
    <mergeCell ref="W664:AB664"/>
    <mergeCell ref="AD664:AJ664"/>
    <mergeCell ref="C659:Q659"/>
    <mergeCell ref="S659:U659"/>
    <mergeCell ref="W659:AB659"/>
    <mergeCell ref="AD659:AJ659"/>
    <mergeCell ref="C661:Q661"/>
    <mergeCell ref="C662:Q662"/>
    <mergeCell ref="S662:U662"/>
    <mergeCell ref="W662:AB662"/>
    <mergeCell ref="AD662:AJ662"/>
    <mergeCell ref="C656:Q656"/>
    <mergeCell ref="S656:U656"/>
    <mergeCell ref="W656:AB656"/>
    <mergeCell ref="AD656:AJ656"/>
    <mergeCell ref="C657:Q657"/>
    <mergeCell ref="C658:Q658"/>
    <mergeCell ref="S658:U658"/>
    <mergeCell ref="W658:AB658"/>
    <mergeCell ref="AD658:AJ658"/>
    <mergeCell ref="C653:Q653"/>
    <mergeCell ref="C654:Q654"/>
    <mergeCell ref="C655:Q655"/>
    <mergeCell ref="S655:U655"/>
    <mergeCell ref="W655:AB655"/>
    <mergeCell ref="AD655:AJ655"/>
    <mergeCell ref="W650:AB650"/>
    <mergeCell ref="AD650:AI650"/>
    <mergeCell ref="C651:AJ651"/>
    <mergeCell ref="C652:Q652"/>
    <mergeCell ref="S652:U652"/>
    <mergeCell ref="W652:AB652"/>
    <mergeCell ref="AD652:AJ652"/>
    <mergeCell ref="W647:AB647"/>
    <mergeCell ref="AD647:AI647"/>
    <mergeCell ref="W648:AB648"/>
    <mergeCell ref="AD648:AI648"/>
    <mergeCell ref="W649:AB649"/>
    <mergeCell ref="AD649:AI649"/>
    <mergeCell ref="AD641:AI641"/>
    <mergeCell ref="AD642:AI642"/>
    <mergeCell ref="AD643:AI643"/>
    <mergeCell ref="X644:AI644"/>
    <mergeCell ref="AD645:AI645"/>
    <mergeCell ref="W646:AB646"/>
    <mergeCell ref="AD646:AI646"/>
    <mergeCell ref="AD635:AI635"/>
    <mergeCell ref="AD636:AI636"/>
    <mergeCell ref="AD637:AI637"/>
    <mergeCell ref="AD638:AI638"/>
    <mergeCell ref="AD639:AI639"/>
    <mergeCell ref="AD640:AI640"/>
    <mergeCell ref="P630:U630"/>
    <mergeCell ref="W630:AB630"/>
    <mergeCell ref="AD630:AI630"/>
    <mergeCell ref="W631:AB631"/>
    <mergeCell ref="AD631:AI631"/>
    <mergeCell ref="W634:AB634"/>
    <mergeCell ref="AD634:AI634"/>
    <mergeCell ref="P628:U628"/>
    <mergeCell ref="W628:AB628"/>
    <mergeCell ref="AD628:AI628"/>
    <mergeCell ref="P629:U629"/>
    <mergeCell ref="W629:AB629"/>
    <mergeCell ref="AD629:AI629"/>
    <mergeCell ref="P625:U626"/>
    <mergeCell ref="W625:AB625"/>
    <mergeCell ref="AD625:AI625"/>
    <mergeCell ref="W626:AB626"/>
    <mergeCell ref="AD626:AI626"/>
    <mergeCell ref="P627:U627"/>
    <mergeCell ref="W627:AB627"/>
    <mergeCell ref="AD627:AI627"/>
    <mergeCell ref="BG621:BL621"/>
    <mergeCell ref="BN621:BS621"/>
    <mergeCell ref="W622:AB622"/>
    <mergeCell ref="AD622:AI622"/>
    <mergeCell ref="BG622:BL622"/>
    <mergeCell ref="BN622:BS622"/>
    <mergeCell ref="S620:T620"/>
    <mergeCell ref="W620:AB620"/>
    <mergeCell ref="AD620:AI620"/>
    <mergeCell ref="C621:S621"/>
    <mergeCell ref="W621:AB621"/>
    <mergeCell ref="AD621:AI621"/>
    <mergeCell ref="S618:T618"/>
    <mergeCell ref="W618:AB618"/>
    <mergeCell ref="AD618:AI618"/>
    <mergeCell ref="S619:T619"/>
    <mergeCell ref="W619:AB619"/>
    <mergeCell ref="AD619:AI619"/>
    <mergeCell ref="BN614:BS614"/>
    <mergeCell ref="W615:AB615"/>
    <mergeCell ref="AD615:AI615"/>
    <mergeCell ref="W616:AB616"/>
    <mergeCell ref="AD616:AI616"/>
    <mergeCell ref="S617:T617"/>
    <mergeCell ref="W617:AB617"/>
    <mergeCell ref="AD617:AI617"/>
    <mergeCell ref="W613:AB613"/>
    <mergeCell ref="AD613:AI613"/>
    <mergeCell ref="S614:T614"/>
    <mergeCell ref="W614:AB614"/>
    <mergeCell ref="AD614:AI614"/>
    <mergeCell ref="BG614:BL614"/>
    <mergeCell ref="W610:AB610"/>
    <mergeCell ref="AD610:AI610"/>
    <mergeCell ref="W611:AB611"/>
    <mergeCell ref="AD611:AI611"/>
    <mergeCell ref="W612:AB612"/>
    <mergeCell ref="AD612:AI612"/>
    <mergeCell ref="BN602:BS602"/>
    <mergeCell ref="W607:AB607"/>
    <mergeCell ref="AD607:AI607"/>
    <mergeCell ref="W608:AB608"/>
    <mergeCell ref="AD608:AI608"/>
    <mergeCell ref="S609:T609"/>
    <mergeCell ref="W609:AB609"/>
    <mergeCell ref="AD609:AI609"/>
    <mergeCell ref="BG609:BL609"/>
    <mergeCell ref="BN609:BS609"/>
    <mergeCell ref="W601:AB601"/>
    <mergeCell ref="AD601:AI601"/>
    <mergeCell ref="C602:S602"/>
    <mergeCell ref="W602:AB602"/>
    <mergeCell ref="AD602:AI602"/>
    <mergeCell ref="BG602:BL602"/>
    <mergeCell ref="W598:AB598"/>
    <mergeCell ref="AD598:AI598"/>
    <mergeCell ref="W599:AB599"/>
    <mergeCell ref="AD599:AI599"/>
    <mergeCell ref="W600:AB600"/>
    <mergeCell ref="AD600:AI600"/>
    <mergeCell ref="C596:V596"/>
    <mergeCell ref="W596:AB596"/>
    <mergeCell ref="AD596:AI596"/>
    <mergeCell ref="BG596:BL596"/>
    <mergeCell ref="BN596:BS596"/>
    <mergeCell ref="W597:AB597"/>
    <mergeCell ref="AD597:AI597"/>
    <mergeCell ref="S594:T594"/>
    <mergeCell ref="W594:AB594"/>
    <mergeCell ref="AD594:AI594"/>
    <mergeCell ref="BG594:BL594"/>
    <mergeCell ref="BN594:BS594"/>
    <mergeCell ref="W595:AB595"/>
    <mergeCell ref="AD595:AI595"/>
    <mergeCell ref="BG595:BL595"/>
    <mergeCell ref="BN595:BS595"/>
    <mergeCell ref="BG588:BL588"/>
    <mergeCell ref="BN588:BS588"/>
    <mergeCell ref="W590:AB590"/>
    <mergeCell ref="AD590:AI590"/>
    <mergeCell ref="S591:T591"/>
    <mergeCell ref="W593:AB593"/>
    <mergeCell ref="AD593:AI593"/>
    <mergeCell ref="W585:AB585"/>
    <mergeCell ref="AD585:AI585"/>
    <mergeCell ref="W586:AB586"/>
    <mergeCell ref="AD586:AI586"/>
    <mergeCell ref="C588:S588"/>
    <mergeCell ref="W588:AB588"/>
    <mergeCell ref="AD588:AI588"/>
    <mergeCell ref="W587:AB587"/>
    <mergeCell ref="AD587:AI587"/>
    <mergeCell ref="BN581:BS581"/>
    <mergeCell ref="W582:AB582"/>
    <mergeCell ref="AD582:AI582"/>
    <mergeCell ref="W583:AB583"/>
    <mergeCell ref="AD583:AI583"/>
    <mergeCell ref="W584:AB584"/>
    <mergeCell ref="AD584:AI584"/>
    <mergeCell ref="W579:AB579"/>
    <mergeCell ref="AD579:AI579"/>
    <mergeCell ref="BG579:BL579"/>
    <mergeCell ref="S581:T581"/>
    <mergeCell ref="W581:AB581"/>
    <mergeCell ref="AD581:AI581"/>
    <mergeCell ref="BG581:BL581"/>
    <mergeCell ref="BN575:BS575"/>
    <mergeCell ref="W578:AB578"/>
    <mergeCell ref="AD578:AI578"/>
    <mergeCell ref="BN579:BS579"/>
    <mergeCell ref="S580:T580"/>
    <mergeCell ref="W580:AB580"/>
    <mergeCell ref="AD580:AI580"/>
    <mergeCell ref="BG580:BL580"/>
    <mergeCell ref="BN580:BS580"/>
    <mergeCell ref="S579:T579"/>
    <mergeCell ref="W574:AB574"/>
    <mergeCell ref="AD574:AI574"/>
    <mergeCell ref="C575:S575"/>
    <mergeCell ref="W575:AB575"/>
    <mergeCell ref="AD575:AI575"/>
    <mergeCell ref="BG575:BL575"/>
    <mergeCell ref="W571:AB571"/>
    <mergeCell ref="AD571:AI571"/>
    <mergeCell ref="W572:AB572"/>
    <mergeCell ref="AD572:AI572"/>
    <mergeCell ref="W573:AB573"/>
    <mergeCell ref="AD573:AI573"/>
    <mergeCell ref="S569:T569"/>
    <mergeCell ref="W569:AB569"/>
    <mergeCell ref="AD569:AI569"/>
    <mergeCell ref="BG569:BL569"/>
    <mergeCell ref="BN569:BS569"/>
    <mergeCell ref="W570:AB570"/>
    <mergeCell ref="AD570:AI570"/>
    <mergeCell ref="S567:T567"/>
    <mergeCell ref="W567:AB567"/>
    <mergeCell ref="AD567:AI567"/>
    <mergeCell ref="BG567:BL567"/>
    <mergeCell ref="BN567:BS567"/>
    <mergeCell ref="S568:T568"/>
    <mergeCell ref="W568:AB568"/>
    <mergeCell ref="AD568:AI568"/>
    <mergeCell ref="BG568:BL568"/>
    <mergeCell ref="BN568:BS568"/>
    <mergeCell ref="W562:AB562"/>
    <mergeCell ref="AD562:AI562"/>
    <mergeCell ref="C563:S563"/>
    <mergeCell ref="W563:AB563"/>
    <mergeCell ref="AD563:AI563"/>
    <mergeCell ref="W566:AB566"/>
    <mergeCell ref="AD566:AI566"/>
    <mergeCell ref="AD542:AI542"/>
    <mergeCell ref="W546:AB546"/>
    <mergeCell ref="AD546:AI546"/>
    <mergeCell ref="C548:S548"/>
    <mergeCell ref="W548:AB548"/>
    <mergeCell ref="AD548:AI548"/>
    <mergeCell ref="W542:AB542"/>
    <mergeCell ref="W544:AB544"/>
    <mergeCell ref="W543:AB543"/>
    <mergeCell ref="AD543:AI543"/>
    <mergeCell ref="AD528:AI528"/>
    <mergeCell ref="AD529:AI529"/>
    <mergeCell ref="BG530:BL530"/>
    <mergeCell ref="BN530:BS530"/>
    <mergeCell ref="C531:S531"/>
    <mergeCell ref="W531:AB531"/>
    <mergeCell ref="AD531:AI531"/>
    <mergeCell ref="BG531:BL531"/>
    <mergeCell ref="BN531:BS531"/>
    <mergeCell ref="AD530:AI530"/>
    <mergeCell ref="BG523:BL523"/>
    <mergeCell ref="BN523:BS523"/>
    <mergeCell ref="BG524:BL524"/>
    <mergeCell ref="BN524:BS524"/>
    <mergeCell ref="W525:AB525"/>
    <mergeCell ref="AD525:AI525"/>
    <mergeCell ref="AD519:AI519"/>
    <mergeCell ref="BG519:BL519"/>
    <mergeCell ref="W521:AB521"/>
    <mergeCell ref="AD521:AI521"/>
    <mergeCell ref="BG522:BL522"/>
    <mergeCell ref="BN522:BS522"/>
    <mergeCell ref="AD517:AI517"/>
    <mergeCell ref="BG517:BL517"/>
    <mergeCell ref="BN517:BS517"/>
    <mergeCell ref="W518:AB518"/>
    <mergeCell ref="AD518:AI518"/>
    <mergeCell ref="BG518:BL518"/>
    <mergeCell ref="BN518:BS518"/>
    <mergeCell ref="S513:T513"/>
    <mergeCell ref="BG513:BL513"/>
    <mergeCell ref="BN513:BS513"/>
    <mergeCell ref="S514:T514"/>
    <mergeCell ref="BG514:BL514"/>
    <mergeCell ref="BN514:BS514"/>
    <mergeCell ref="W513:AB513"/>
    <mergeCell ref="AD513:AI513"/>
    <mergeCell ref="W514:AB514"/>
    <mergeCell ref="AD514:AI514"/>
    <mergeCell ref="BN511:BS511"/>
    <mergeCell ref="S512:T512"/>
    <mergeCell ref="BG512:BL512"/>
    <mergeCell ref="BN512:BS512"/>
    <mergeCell ref="AD512:AI512"/>
    <mergeCell ref="W512:AB512"/>
    <mergeCell ref="C507:S507"/>
    <mergeCell ref="W507:AB507"/>
    <mergeCell ref="S511:T511"/>
    <mergeCell ref="BG511:BL511"/>
    <mergeCell ref="W509:AB509"/>
    <mergeCell ref="W510:AB510"/>
    <mergeCell ref="AD510:AI510"/>
    <mergeCell ref="W511:AB511"/>
    <mergeCell ref="AD511:AI511"/>
    <mergeCell ref="W501:AB501"/>
    <mergeCell ref="W502:AB502"/>
    <mergeCell ref="W503:AB503"/>
    <mergeCell ref="W504:AB504"/>
    <mergeCell ref="W505:AB505"/>
    <mergeCell ref="W506:AB506"/>
    <mergeCell ref="S498:T498"/>
    <mergeCell ref="R499:U499"/>
    <mergeCell ref="W499:AB499"/>
    <mergeCell ref="W498:AB498"/>
    <mergeCell ref="W497:AB497"/>
    <mergeCell ref="W500:AB500"/>
    <mergeCell ref="BG492:BL492"/>
    <mergeCell ref="BN492:BS492"/>
    <mergeCell ref="R494:U494"/>
    <mergeCell ref="BG494:BL494"/>
    <mergeCell ref="BN494:BS494"/>
    <mergeCell ref="W494:AB494"/>
    <mergeCell ref="AD494:AI494"/>
    <mergeCell ref="R486:U486"/>
    <mergeCell ref="BG486:BL486"/>
    <mergeCell ref="BN486:BS486"/>
    <mergeCell ref="C487:S487"/>
    <mergeCell ref="W487:AB487"/>
    <mergeCell ref="AD487:AI487"/>
    <mergeCell ref="BN473:BS473"/>
    <mergeCell ref="C479:S479"/>
    <mergeCell ref="R484:U484"/>
    <mergeCell ref="BG484:BL484"/>
    <mergeCell ref="BN484:BS484"/>
    <mergeCell ref="W484:AB484"/>
    <mergeCell ref="AD484:AI484"/>
    <mergeCell ref="W475:AB475"/>
    <mergeCell ref="AD475:AI475"/>
    <mergeCell ref="AE465:AJ465"/>
    <mergeCell ref="AE466:AJ466"/>
    <mergeCell ref="C467:V467"/>
    <mergeCell ref="W466:AB466"/>
    <mergeCell ref="W467:AB467"/>
    <mergeCell ref="BG473:BL473"/>
    <mergeCell ref="B458:AJ458"/>
    <mergeCell ref="AE462:AJ462"/>
    <mergeCell ref="W461:AB461"/>
    <mergeCell ref="AD461:AI461"/>
    <mergeCell ref="W462:AB462"/>
    <mergeCell ref="C464:V464"/>
    <mergeCell ref="AA425:AB425"/>
    <mergeCell ref="AD425:AH425"/>
    <mergeCell ref="C426:S426"/>
    <mergeCell ref="U426:Y426"/>
    <mergeCell ref="AA426:AB426"/>
    <mergeCell ref="AD426:AH426"/>
    <mergeCell ref="U425:Y425"/>
    <mergeCell ref="U420:Y420"/>
    <mergeCell ref="AA420:AB420"/>
    <mergeCell ref="AD420:AH420"/>
    <mergeCell ref="AD424:AH424"/>
    <mergeCell ref="AD423:AH423"/>
    <mergeCell ref="U424:Y424"/>
    <mergeCell ref="AA424:AB424"/>
    <mergeCell ref="AA423:AB423"/>
    <mergeCell ref="AD421:AH421"/>
    <mergeCell ref="AD422:AH422"/>
    <mergeCell ref="BO414:BS414"/>
    <mergeCell ref="G415:K415"/>
    <mergeCell ref="L415:P415"/>
    <mergeCell ref="Q415:S415"/>
    <mergeCell ref="T415:W415"/>
    <mergeCell ref="X415:AA415"/>
    <mergeCell ref="AB415:AF415"/>
    <mergeCell ref="AG415:AI415"/>
    <mergeCell ref="AU414:AY414"/>
    <mergeCell ref="AZ414:BD414"/>
    <mergeCell ref="BE414:BI414"/>
    <mergeCell ref="BJ414:BN414"/>
    <mergeCell ref="AG413:AI413"/>
    <mergeCell ref="G414:K414"/>
    <mergeCell ref="L414:P414"/>
    <mergeCell ref="Q414:S414"/>
    <mergeCell ref="T414:W414"/>
    <mergeCell ref="X414:AA414"/>
    <mergeCell ref="AB414:AF414"/>
    <mergeCell ref="AG414:AI414"/>
    <mergeCell ref="AU411:AY411"/>
    <mergeCell ref="AZ411:BD411"/>
    <mergeCell ref="G413:K413"/>
    <mergeCell ref="L413:P413"/>
    <mergeCell ref="Q413:S413"/>
    <mergeCell ref="T413:W413"/>
    <mergeCell ref="X413:AA413"/>
    <mergeCell ref="AB413:AF413"/>
    <mergeCell ref="BE410:BI410"/>
    <mergeCell ref="BJ410:BN410"/>
    <mergeCell ref="BO411:BS411"/>
    <mergeCell ref="G412:K412"/>
    <mergeCell ref="L412:P412"/>
    <mergeCell ref="Q412:S412"/>
    <mergeCell ref="T412:W412"/>
    <mergeCell ref="X412:AA412"/>
    <mergeCell ref="AB412:AF412"/>
    <mergeCell ref="AG412:AI412"/>
    <mergeCell ref="BO410:BS410"/>
    <mergeCell ref="G411:K411"/>
    <mergeCell ref="L411:P411"/>
    <mergeCell ref="Q411:S411"/>
    <mergeCell ref="T411:W411"/>
    <mergeCell ref="X411:AA411"/>
    <mergeCell ref="AB411:AF411"/>
    <mergeCell ref="AG411:AI411"/>
    <mergeCell ref="BE411:BI411"/>
    <mergeCell ref="BJ411:BN411"/>
    <mergeCell ref="G410:K410"/>
    <mergeCell ref="L410:P410"/>
    <mergeCell ref="Q410:S410"/>
    <mergeCell ref="T410:W410"/>
    <mergeCell ref="AU410:AY410"/>
    <mergeCell ref="AZ410:BD410"/>
    <mergeCell ref="BO408:BS408"/>
    <mergeCell ref="G409:K409"/>
    <mergeCell ref="L409:P409"/>
    <mergeCell ref="Q409:S409"/>
    <mergeCell ref="T409:W409"/>
    <mergeCell ref="X409:AA409"/>
    <mergeCell ref="AB409:AF409"/>
    <mergeCell ref="AG409:AI409"/>
    <mergeCell ref="AU408:AY408"/>
    <mergeCell ref="AZ408:BD408"/>
    <mergeCell ref="AB408:AF408"/>
    <mergeCell ref="AG408:AI408"/>
    <mergeCell ref="BE408:BI408"/>
    <mergeCell ref="BJ408:BN408"/>
    <mergeCell ref="BE407:BI407"/>
    <mergeCell ref="BJ407:BN407"/>
    <mergeCell ref="AB407:AF407"/>
    <mergeCell ref="AG407:AI407"/>
    <mergeCell ref="AU407:AY407"/>
    <mergeCell ref="AZ407:BD407"/>
    <mergeCell ref="BO407:BS407"/>
    <mergeCell ref="G408:K408"/>
    <mergeCell ref="L408:P408"/>
    <mergeCell ref="Q408:S408"/>
    <mergeCell ref="T408:W408"/>
    <mergeCell ref="X408:AA408"/>
    <mergeCell ref="AU406:AY406"/>
    <mergeCell ref="AZ406:BD406"/>
    <mergeCell ref="BE406:BI406"/>
    <mergeCell ref="BJ406:BN406"/>
    <mergeCell ref="BO406:BS406"/>
    <mergeCell ref="G407:K407"/>
    <mergeCell ref="L407:P407"/>
    <mergeCell ref="Q407:S407"/>
    <mergeCell ref="T407:W407"/>
    <mergeCell ref="X407:AA407"/>
    <mergeCell ref="X406:AA406"/>
    <mergeCell ref="AB406:AF406"/>
    <mergeCell ref="AG406:AI406"/>
    <mergeCell ref="K405:O405"/>
    <mergeCell ref="G406:K406"/>
    <mergeCell ref="L406:P406"/>
    <mergeCell ref="Q406:S406"/>
    <mergeCell ref="T406:W406"/>
    <mergeCell ref="P405:S405"/>
    <mergeCell ref="T405:W405"/>
    <mergeCell ref="X405:AA405"/>
    <mergeCell ref="AZ404:BD404"/>
    <mergeCell ref="AB404:AF404"/>
    <mergeCell ref="AG404:AI404"/>
    <mergeCell ref="AU404:AY404"/>
    <mergeCell ref="AB405:AF405"/>
    <mergeCell ref="AG405:AI405"/>
    <mergeCell ref="BE404:BI404"/>
    <mergeCell ref="BJ404:BN404"/>
    <mergeCell ref="BO404:BS404"/>
    <mergeCell ref="BE403:BI403"/>
    <mergeCell ref="BJ403:BN403"/>
    <mergeCell ref="BO403:BS403"/>
    <mergeCell ref="AB403:AF403"/>
    <mergeCell ref="AG403:AI403"/>
    <mergeCell ref="K404:O404"/>
    <mergeCell ref="P404:S404"/>
    <mergeCell ref="T404:W404"/>
    <mergeCell ref="X404:AA404"/>
    <mergeCell ref="K403:O403"/>
    <mergeCell ref="P403:S403"/>
    <mergeCell ref="K402:O402"/>
    <mergeCell ref="P402:S402"/>
    <mergeCell ref="T403:W403"/>
    <mergeCell ref="X403:AA403"/>
    <mergeCell ref="T402:W402"/>
    <mergeCell ref="X402:AA402"/>
    <mergeCell ref="T401:W401"/>
    <mergeCell ref="X401:AA401"/>
    <mergeCell ref="K401:O401"/>
    <mergeCell ref="P401:S401"/>
    <mergeCell ref="AB401:AF401"/>
    <mergeCell ref="AG401:AI401"/>
    <mergeCell ref="BJ400:BN400"/>
    <mergeCell ref="BO400:BS400"/>
    <mergeCell ref="AZ400:BD400"/>
    <mergeCell ref="BE400:BI400"/>
    <mergeCell ref="AB400:AF400"/>
    <mergeCell ref="AG400:AI400"/>
    <mergeCell ref="AU400:AY400"/>
    <mergeCell ref="BE399:BI399"/>
    <mergeCell ref="BJ399:BN399"/>
    <mergeCell ref="BO399:BS399"/>
    <mergeCell ref="K400:O400"/>
    <mergeCell ref="P400:S400"/>
    <mergeCell ref="T400:W400"/>
    <mergeCell ref="X400:AA400"/>
    <mergeCell ref="BJ398:BN398"/>
    <mergeCell ref="BO398:BS398"/>
    <mergeCell ref="K399:O399"/>
    <mergeCell ref="P399:S399"/>
    <mergeCell ref="T399:W399"/>
    <mergeCell ref="X399:AA399"/>
    <mergeCell ref="AB399:AF399"/>
    <mergeCell ref="AG399:AI399"/>
    <mergeCell ref="AU399:AY399"/>
    <mergeCell ref="AZ399:BD399"/>
    <mergeCell ref="C390:S390"/>
    <mergeCell ref="AC396:AI396"/>
    <mergeCell ref="G398:K398"/>
    <mergeCell ref="L398:P398"/>
    <mergeCell ref="Q398:S398"/>
    <mergeCell ref="T398:W398"/>
    <mergeCell ref="X398:AA398"/>
    <mergeCell ref="AB398:AF398"/>
    <mergeCell ref="AG398:AI398"/>
    <mergeCell ref="AF366:AI366"/>
    <mergeCell ref="C368:AI368"/>
    <mergeCell ref="C366:J366"/>
    <mergeCell ref="K366:O366"/>
    <mergeCell ref="P366:S366"/>
    <mergeCell ref="T366:W366"/>
    <mergeCell ref="C364:J364"/>
    <mergeCell ref="K364:O364"/>
    <mergeCell ref="P364:S364"/>
    <mergeCell ref="T364:W364"/>
    <mergeCell ref="C365:J365"/>
    <mergeCell ref="K365:O365"/>
    <mergeCell ref="P365:S365"/>
    <mergeCell ref="T365:W365"/>
    <mergeCell ref="C361:J362"/>
    <mergeCell ref="K361:W361"/>
    <mergeCell ref="X361:AI361"/>
    <mergeCell ref="K362:O362"/>
    <mergeCell ref="P362:S362"/>
    <mergeCell ref="T362:W362"/>
    <mergeCell ref="X362:AA362"/>
    <mergeCell ref="AB362:AE362"/>
    <mergeCell ref="AF362:AI362"/>
    <mergeCell ref="AD350:AI350"/>
    <mergeCell ref="BG355:BL355"/>
    <mergeCell ref="W355:AB355"/>
    <mergeCell ref="BN355:BS355"/>
    <mergeCell ref="S356:T356"/>
    <mergeCell ref="BG356:BL356"/>
    <mergeCell ref="BN356:BS356"/>
    <mergeCell ref="S355:T355"/>
    <mergeCell ref="S344:T344"/>
    <mergeCell ref="BG344:BL344"/>
    <mergeCell ref="BN344:BS344"/>
    <mergeCell ref="S346:T346"/>
    <mergeCell ref="BG346:BL346"/>
    <mergeCell ref="BN346:BS346"/>
    <mergeCell ref="W345:AB345"/>
    <mergeCell ref="W344:AB344"/>
    <mergeCell ref="S340:T340"/>
    <mergeCell ref="W340:AB340"/>
    <mergeCell ref="AD340:AI340"/>
    <mergeCell ref="C341:S341"/>
    <mergeCell ref="W341:AB341"/>
    <mergeCell ref="AD341:AI341"/>
    <mergeCell ref="BN336:BS336"/>
    <mergeCell ref="AD337:AI337"/>
    <mergeCell ref="AD338:AI338"/>
    <mergeCell ref="C339:U339"/>
    <mergeCell ref="W339:AB339"/>
    <mergeCell ref="AD339:AI339"/>
    <mergeCell ref="W338:AB338"/>
    <mergeCell ref="W337:AB337"/>
    <mergeCell ref="AD335:AI335"/>
    <mergeCell ref="S336:T336"/>
    <mergeCell ref="AD336:AI336"/>
    <mergeCell ref="BG336:BL336"/>
    <mergeCell ref="W335:AB335"/>
    <mergeCell ref="W336:AB336"/>
    <mergeCell ref="AD333:AI333"/>
    <mergeCell ref="BG333:BL333"/>
    <mergeCell ref="BN333:BS333"/>
    <mergeCell ref="S334:T334"/>
    <mergeCell ref="AD334:AI334"/>
    <mergeCell ref="BG334:BL334"/>
    <mergeCell ref="BN334:BS334"/>
    <mergeCell ref="W333:AB333"/>
    <mergeCell ref="W334:AB334"/>
    <mergeCell ref="S333:T333"/>
    <mergeCell ref="BG327:BL327"/>
    <mergeCell ref="BN327:BS327"/>
    <mergeCell ref="S331:T331"/>
    <mergeCell ref="AD331:AI331"/>
    <mergeCell ref="BG331:BL331"/>
    <mergeCell ref="BN331:BS331"/>
    <mergeCell ref="C327:S327"/>
    <mergeCell ref="W327:AB327"/>
    <mergeCell ref="AD327:AI327"/>
    <mergeCell ref="S312:T312"/>
    <mergeCell ref="S313:T313"/>
    <mergeCell ref="C315:S315"/>
    <mergeCell ref="BG315:BL315"/>
    <mergeCell ref="BN315:BS315"/>
    <mergeCell ref="C317:AI317"/>
    <mergeCell ref="AD315:AI315"/>
    <mergeCell ref="BG308:BL308"/>
    <mergeCell ref="BN308:BS308"/>
    <mergeCell ref="S309:T309"/>
    <mergeCell ref="AD309:AI309"/>
    <mergeCell ref="S310:T310"/>
    <mergeCell ref="S311:T311"/>
    <mergeCell ref="C303:AI303"/>
    <mergeCell ref="C304:AI304"/>
    <mergeCell ref="C305:AI305"/>
    <mergeCell ref="W306:AB306"/>
    <mergeCell ref="AD306:AI306"/>
    <mergeCell ref="S308:T308"/>
    <mergeCell ref="C300:S300"/>
    <mergeCell ref="BG300:BL300"/>
    <mergeCell ref="BN300:BS300"/>
    <mergeCell ref="C302:AI302"/>
    <mergeCell ref="AD300:AI300"/>
    <mergeCell ref="W300:AB300"/>
    <mergeCell ref="W292:AB292"/>
    <mergeCell ref="AD292:AI292"/>
    <mergeCell ref="W296:AB296"/>
    <mergeCell ref="AD296:AI296"/>
    <mergeCell ref="W297:AB297"/>
    <mergeCell ref="AD297:AI297"/>
    <mergeCell ref="BN288:BS288"/>
    <mergeCell ref="W289:AB289"/>
    <mergeCell ref="AD289:AI289"/>
    <mergeCell ref="W290:AB290"/>
    <mergeCell ref="AD290:AI290"/>
    <mergeCell ref="W291:AB291"/>
    <mergeCell ref="AD291:AI291"/>
    <mergeCell ref="C276:S276"/>
    <mergeCell ref="W276:AB276"/>
    <mergeCell ref="S288:T288"/>
    <mergeCell ref="W288:AB288"/>
    <mergeCell ref="AD288:AI288"/>
    <mergeCell ref="BG288:BL288"/>
    <mergeCell ref="W267:AB267"/>
    <mergeCell ref="AD267:AI267"/>
    <mergeCell ref="BG276:BL276"/>
    <mergeCell ref="BN276:BS276"/>
    <mergeCell ref="S279:T279"/>
    <mergeCell ref="W286:AB286"/>
    <mergeCell ref="AD286:AI286"/>
    <mergeCell ref="W282:AB282"/>
    <mergeCell ref="W280:AB280"/>
    <mergeCell ref="W279:AB279"/>
    <mergeCell ref="O237:S237"/>
    <mergeCell ref="T237:W237"/>
    <mergeCell ref="Y237:AB237"/>
    <mergeCell ref="AC237:AI237"/>
    <mergeCell ref="AD265:AI265"/>
    <mergeCell ref="C270:S270"/>
    <mergeCell ref="W270:AB270"/>
    <mergeCell ref="AD270:AI270"/>
    <mergeCell ref="W266:AB266"/>
    <mergeCell ref="AD266:AI266"/>
    <mergeCell ref="C235:K235"/>
    <mergeCell ref="O235:S235"/>
    <mergeCell ref="T235:W235"/>
    <mergeCell ref="Y235:AB235"/>
    <mergeCell ref="AC235:AI235"/>
    <mergeCell ref="O236:S236"/>
    <mergeCell ref="T236:W236"/>
    <mergeCell ref="Y236:AB236"/>
    <mergeCell ref="AC236:AI236"/>
    <mergeCell ref="S218:T218"/>
    <mergeCell ref="S219:T219"/>
    <mergeCell ref="BG219:BL219"/>
    <mergeCell ref="BN219:BS219"/>
    <mergeCell ref="W217:AB217"/>
    <mergeCell ref="AD217:AI217"/>
    <mergeCell ref="BG218:BL218"/>
    <mergeCell ref="BN218:BS218"/>
    <mergeCell ref="BG211:BL211"/>
    <mergeCell ref="BN211:BS211"/>
    <mergeCell ref="BG212:BL212"/>
    <mergeCell ref="BN212:BS212"/>
    <mergeCell ref="BG217:BL217"/>
    <mergeCell ref="BN217:BS217"/>
    <mergeCell ref="BB206:BG206"/>
    <mergeCell ref="BH206:BM206"/>
    <mergeCell ref="BN206:BS206"/>
    <mergeCell ref="BN208:BS208"/>
    <mergeCell ref="S210:T210"/>
    <mergeCell ref="BG210:BL210"/>
    <mergeCell ref="BN210:BS210"/>
    <mergeCell ref="W210:AB210"/>
    <mergeCell ref="AD210:AI210"/>
    <mergeCell ref="L204:Q204"/>
    <mergeCell ref="R204:W204"/>
    <mergeCell ref="X204:AC204"/>
    <mergeCell ref="AV204:BA204"/>
    <mergeCell ref="BN205:BS205"/>
    <mergeCell ref="L206:Q206"/>
    <mergeCell ref="R206:W206"/>
    <mergeCell ref="X206:AC206"/>
    <mergeCell ref="AD206:AI206"/>
    <mergeCell ref="AV206:BA206"/>
    <mergeCell ref="BN202:BS202"/>
    <mergeCell ref="L203:Q203"/>
    <mergeCell ref="R203:W203"/>
    <mergeCell ref="X203:AC203"/>
    <mergeCell ref="AV203:BA203"/>
    <mergeCell ref="BB203:BG203"/>
    <mergeCell ref="BH203:BM203"/>
    <mergeCell ref="BN203:BS203"/>
    <mergeCell ref="L202:Q202"/>
    <mergeCell ref="R202:W202"/>
    <mergeCell ref="X202:AC202"/>
    <mergeCell ref="AV202:BA202"/>
    <mergeCell ref="L201:Q201"/>
    <mergeCell ref="R201:W201"/>
    <mergeCell ref="X201:AC201"/>
    <mergeCell ref="AV201:BA201"/>
    <mergeCell ref="BB199:BG199"/>
    <mergeCell ref="BH199:BM199"/>
    <mergeCell ref="BN199:BS199"/>
    <mergeCell ref="L200:Q200"/>
    <mergeCell ref="R200:W200"/>
    <mergeCell ref="X200:AC200"/>
    <mergeCell ref="AV200:BA200"/>
    <mergeCell ref="BB200:BG200"/>
    <mergeCell ref="BH200:BM200"/>
    <mergeCell ref="BN200:BS200"/>
    <mergeCell ref="AV198:BA198"/>
    <mergeCell ref="AD198:AI198"/>
    <mergeCell ref="BB198:BG198"/>
    <mergeCell ref="BH198:BM198"/>
    <mergeCell ref="BN198:BS198"/>
    <mergeCell ref="L199:Q199"/>
    <mergeCell ref="R199:W199"/>
    <mergeCell ref="X199:AC199"/>
    <mergeCell ref="AD199:AI199"/>
    <mergeCell ref="AV199:BA199"/>
    <mergeCell ref="BN196:BS196"/>
    <mergeCell ref="L197:Q197"/>
    <mergeCell ref="R197:W197"/>
    <mergeCell ref="X197:AC197"/>
    <mergeCell ref="AV197:BA197"/>
    <mergeCell ref="BB197:BG197"/>
    <mergeCell ref="BH197:BM197"/>
    <mergeCell ref="BN197:BS197"/>
    <mergeCell ref="AD196:AI196"/>
    <mergeCell ref="AD197:AI197"/>
    <mergeCell ref="AV193:BA193"/>
    <mergeCell ref="BB193:BG193"/>
    <mergeCell ref="BH193:BM193"/>
    <mergeCell ref="BB194:BG194"/>
    <mergeCell ref="BH194:BM194"/>
    <mergeCell ref="BB196:BG196"/>
    <mergeCell ref="BH196:BM196"/>
    <mergeCell ref="AV196:BA196"/>
    <mergeCell ref="AV195:BA195"/>
    <mergeCell ref="BH195:BM195"/>
    <mergeCell ref="L194:Q194"/>
    <mergeCell ref="R194:W194"/>
    <mergeCell ref="X194:AC194"/>
    <mergeCell ref="AV194:BA194"/>
    <mergeCell ref="AD194:AI194"/>
    <mergeCell ref="L195:Q195"/>
    <mergeCell ref="R195:W195"/>
    <mergeCell ref="X195:AC195"/>
    <mergeCell ref="W172:AB172"/>
    <mergeCell ref="W173:AB173"/>
    <mergeCell ref="W175:AB175"/>
    <mergeCell ref="W176:AB176"/>
    <mergeCell ref="W177:AB177"/>
    <mergeCell ref="W178:AB178"/>
    <mergeCell ref="AU169:AY169"/>
    <mergeCell ref="AZ169:BD169"/>
    <mergeCell ref="BE169:BI169"/>
    <mergeCell ref="BJ169:BN169"/>
    <mergeCell ref="W171:AB171"/>
    <mergeCell ref="AD171:AI171"/>
    <mergeCell ref="AU168:AY168"/>
    <mergeCell ref="AZ168:BD168"/>
    <mergeCell ref="BE168:BI168"/>
    <mergeCell ref="BJ168:BN168"/>
    <mergeCell ref="BO168:BS168"/>
    <mergeCell ref="K169:O169"/>
    <mergeCell ref="P169:T169"/>
    <mergeCell ref="U169:Y169"/>
    <mergeCell ref="Z169:AD169"/>
    <mergeCell ref="AE169:AI169"/>
    <mergeCell ref="AU167:AY167"/>
    <mergeCell ref="AZ167:BD167"/>
    <mergeCell ref="BE167:BI167"/>
    <mergeCell ref="BJ167:BN167"/>
    <mergeCell ref="BO167:BS167"/>
    <mergeCell ref="K168:O168"/>
    <mergeCell ref="P168:T168"/>
    <mergeCell ref="U168:Y168"/>
    <mergeCell ref="Z168:AD168"/>
    <mergeCell ref="AE168:AI168"/>
    <mergeCell ref="AU166:AY166"/>
    <mergeCell ref="AZ166:BD166"/>
    <mergeCell ref="BE166:BI166"/>
    <mergeCell ref="BJ166:BN166"/>
    <mergeCell ref="BO166:BS166"/>
    <mergeCell ref="K167:O167"/>
    <mergeCell ref="P167:T167"/>
    <mergeCell ref="U167:Y167"/>
    <mergeCell ref="Z167:AD167"/>
    <mergeCell ref="AE167:AI167"/>
    <mergeCell ref="AU165:AY165"/>
    <mergeCell ref="AZ165:BD165"/>
    <mergeCell ref="BE165:BI165"/>
    <mergeCell ref="BJ165:BN165"/>
    <mergeCell ref="BO165:BS165"/>
    <mergeCell ref="K166:O166"/>
    <mergeCell ref="P166:T166"/>
    <mergeCell ref="U166:Y166"/>
    <mergeCell ref="Z166:AD166"/>
    <mergeCell ref="AE166:AI166"/>
    <mergeCell ref="AU164:AY164"/>
    <mergeCell ref="AZ164:BD164"/>
    <mergeCell ref="BE164:BI164"/>
    <mergeCell ref="BJ164:BN164"/>
    <mergeCell ref="BO164:BS164"/>
    <mergeCell ref="K165:O165"/>
    <mergeCell ref="P165:T165"/>
    <mergeCell ref="U165:Y165"/>
    <mergeCell ref="Z165:AD165"/>
    <mergeCell ref="AE165:AI165"/>
    <mergeCell ref="AU163:AY163"/>
    <mergeCell ref="AZ163:BD163"/>
    <mergeCell ref="BE163:BI163"/>
    <mergeCell ref="BJ163:BN163"/>
    <mergeCell ref="BO163:BS163"/>
    <mergeCell ref="K164:O164"/>
    <mergeCell ref="P164:T164"/>
    <mergeCell ref="U164:Y164"/>
    <mergeCell ref="Z164:AD164"/>
    <mergeCell ref="AE164:AI164"/>
    <mergeCell ref="K162:O162"/>
    <mergeCell ref="P162:T162"/>
    <mergeCell ref="U162:Y162"/>
    <mergeCell ref="Z162:AD162"/>
    <mergeCell ref="K163:O163"/>
    <mergeCell ref="P163:T163"/>
    <mergeCell ref="U163:Y163"/>
    <mergeCell ref="Z163:AD163"/>
    <mergeCell ref="BE160:BI160"/>
    <mergeCell ref="BJ160:BN160"/>
    <mergeCell ref="BO160:BS160"/>
    <mergeCell ref="K161:O161"/>
    <mergeCell ref="P161:T161"/>
    <mergeCell ref="U161:Y161"/>
    <mergeCell ref="Z161:AD161"/>
    <mergeCell ref="AE161:AI161"/>
    <mergeCell ref="BE159:BI159"/>
    <mergeCell ref="BJ159:BN159"/>
    <mergeCell ref="BO159:BS159"/>
    <mergeCell ref="K160:O160"/>
    <mergeCell ref="P160:T160"/>
    <mergeCell ref="U160:Y160"/>
    <mergeCell ref="Z160:AD160"/>
    <mergeCell ref="AE160:AI160"/>
    <mergeCell ref="AU160:AY160"/>
    <mergeCell ref="AZ160:BD160"/>
    <mergeCell ref="BE158:BI158"/>
    <mergeCell ref="BJ158:BN158"/>
    <mergeCell ref="BO158:BS158"/>
    <mergeCell ref="K159:O159"/>
    <mergeCell ref="P159:T159"/>
    <mergeCell ref="U159:Y159"/>
    <mergeCell ref="Z159:AD159"/>
    <mergeCell ref="AE159:AI159"/>
    <mergeCell ref="AU159:AY159"/>
    <mergeCell ref="AZ159:BD159"/>
    <mergeCell ref="BE157:BI157"/>
    <mergeCell ref="BJ157:BN157"/>
    <mergeCell ref="BO157:BS157"/>
    <mergeCell ref="K158:O158"/>
    <mergeCell ref="P158:T158"/>
    <mergeCell ref="U158:Y158"/>
    <mergeCell ref="Z158:AD158"/>
    <mergeCell ref="AE158:AI158"/>
    <mergeCell ref="AU158:AY158"/>
    <mergeCell ref="AZ158:BD158"/>
    <mergeCell ref="K157:O157"/>
    <mergeCell ref="P157:T157"/>
    <mergeCell ref="U157:Y157"/>
    <mergeCell ref="Z157:AD157"/>
    <mergeCell ref="AU157:AY157"/>
    <mergeCell ref="AZ157:BD157"/>
    <mergeCell ref="BE155:BI155"/>
    <mergeCell ref="BJ155:BN155"/>
    <mergeCell ref="BO155:BS155"/>
    <mergeCell ref="K156:O156"/>
    <mergeCell ref="P156:T156"/>
    <mergeCell ref="U156:Y156"/>
    <mergeCell ref="Z156:AD156"/>
    <mergeCell ref="AE156:AI156"/>
    <mergeCell ref="BE154:BI154"/>
    <mergeCell ref="BJ154:BN154"/>
    <mergeCell ref="BO154:BS154"/>
    <mergeCell ref="K155:O155"/>
    <mergeCell ref="P155:T155"/>
    <mergeCell ref="U155:Y155"/>
    <mergeCell ref="Z155:AD155"/>
    <mergeCell ref="AE155:AI155"/>
    <mergeCell ref="AU155:AY155"/>
    <mergeCell ref="AZ155:BD155"/>
    <mergeCell ref="BE153:BI153"/>
    <mergeCell ref="BJ153:BN153"/>
    <mergeCell ref="BO153:BS153"/>
    <mergeCell ref="K154:O154"/>
    <mergeCell ref="P154:T154"/>
    <mergeCell ref="U154:Y154"/>
    <mergeCell ref="Z154:AD154"/>
    <mergeCell ref="AE154:AI154"/>
    <mergeCell ref="AU154:AY154"/>
    <mergeCell ref="AZ154:BD154"/>
    <mergeCell ref="BE152:BI152"/>
    <mergeCell ref="BJ152:BN152"/>
    <mergeCell ref="BO152:BS152"/>
    <mergeCell ref="K153:O153"/>
    <mergeCell ref="P153:T153"/>
    <mergeCell ref="U153:Y153"/>
    <mergeCell ref="Z153:AD153"/>
    <mergeCell ref="AE153:AI153"/>
    <mergeCell ref="AU153:AY153"/>
    <mergeCell ref="AZ153:BD153"/>
    <mergeCell ref="BE151:BI151"/>
    <mergeCell ref="BJ151:BN151"/>
    <mergeCell ref="BO151:BS151"/>
    <mergeCell ref="K152:O152"/>
    <mergeCell ref="P152:T152"/>
    <mergeCell ref="U152:Y152"/>
    <mergeCell ref="Z152:AD152"/>
    <mergeCell ref="AE152:AI152"/>
    <mergeCell ref="AU152:AY152"/>
    <mergeCell ref="AZ152:BD152"/>
    <mergeCell ref="BE150:BI150"/>
    <mergeCell ref="BJ150:BN150"/>
    <mergeCell ref="BO150:BS150"/>
    <mergeCell ref="K151:O151"/>
    <mergeCell ref="P151:T151"/>
    <mergeCell ref="U151:Y151"/>
    <mergeCell ref="Z151:AD151"/>
    <mergeCell ref="AE151:AI151"/>
    <mergeCell ref="AU151:AY151"/>
    <mergeCell ref="AZ151:BD151"/>
    <mergeCell ref="BE149:BI149"/>
    <mergeCell ref="BJ149:BN149"/>
    <mergeCell ref="BO149:BS149"/>
    <mergeCell ref="K150:O150"/>
    <mergeCell ref="P150:T150"/>
    <mergeCell ref="U150:Y150"/>
    <mergeCell ref="Z150:AD150"/>
    <mergeCell ref="AE150:AI150"/>
    <mergeCell ref="AU150:AY150"/>
    <mergeCell ref="AZ150:BD150"/>
    <mergeCell ref="K149:O149"/>
    <mergeCell ref="P149:T149"/>
    <mergeCell ref="U149:Y149"/>
    <mergeCell ref="Z149:AD149"/>
    <mergeCell ref="AU149:AY149"/>
    <mergeCell ref="AZ149:BD149"/>
    <mergeCell ref="BO147:BS147"/>
    <mergeCell ref="AU148:AY148"/>
    <mergeCell ref="AZ148:BD148"/>
    <mergeCell ref="BE148:BI148"/>
    <mergeCell ref="BJ148:BN148"/>
    <mergeCell ref="BO148:BS148"/>
    <mergeCell ref="AU147:AY147"/>
    <mergeCell ref="AZ147:BD147"/>
    <mergeCell ref="BE147:BI147"/>
    <mergeCell ref="BJ147:BN147"/>
    <mergeCell ref="BJ145:BN145"/>
    <mergeCell ref="BO145:BS145"/>
    <mergeCell ref="AU146:AY146"/>
    <mergeCell ref="AZ146:BD146"/>
    <mergeCell ref="BE146:BI146"/>
    <mergeCell ref="BJ146:BN146"/>
    <mergeCell ref="BO146:BS146"/>
    <mergeCell ref="AU145:AY145"/>
    <mergeCell ref="AZ145:BD145"/>
    <mergeCell ref="BE145:BI145"/>
    <mergeCell ref="AB140:AE140"/>
    <mergeCell ref="AF140:AI140"/>
    <mergeCell ref="L141:O141"/>
    <mergeCell ref="P141:S141"/>
    <mergeCell ref="T141:W141"/>
    <mergeCell ref="X141:AA141"/>
    <mergeCell ref="AB141:AE141"/>
    <mergeCell ref="AF141:AI141"/>
    <mergeCell ref="L140:O140"/>
    <mergeCell ref="X140:AA140"/>
    <mergeCell ref="L139:O139"/>
    <mergeCell ref="P139:S139"/>
    <mergeCell ref="T139:W139"/>
    <mergeCell ref="X139:AA139"/>
    <mergeCell ref="L138:O138"/>
    <mergeCell ref="AF138:AI138"/>
    <mergeCell ref="AB139:AE139"/>
    <mergeCell ref="AF139:AI139"/>
    <mergeCell ref="AB137:AE137"/>
    <mergeCell ref="AF137:AI137"/>
    <mergeCell ref="P140:S140"/>
    <mergeCell ref="P138:S138"/>
    <mergeCell ref="T138:W138"/>
    <mergeCell ref="X138:AA138"/>
    <mergeCell ref="T140:W140"/>
    <mergeCell ref="T137:W137"/>
    <mergeCell ref="X137:AA137"/>
    <mergeCell ref="L135:O135"/>
    <mergeCell ref="P135:S135"/>
    <mergeCell ref="L136:O136"/>
    <mergeCell ref="P136:S136"/>
    <mergeCell ref="L137:O137"/>
    <mergeCell ref="P137:S137"/>
    <mergeCell ref="L134:O134"/>
    <mergeCell ref="P134:S134"/>
    <mergeCell ref="L131:O131"/>
    <mergeCell ref="P131:S131"/>
    <mergeCell ref="L133:O133"/>
    <mergeCell ref="P133:S133"/>
    <mergeCell ref="L132:O132"/>
    <mergeCell ref="P132:S132"/>
    <mergeCell ref="X131:AA131"/>
    <mergeCell ref="T134:W134"/>
    <mergeCell ref="X134:AA134"/>
    <mergeCell ref="T133:W133"/>
    <mergeCell ref="X133:AA133"/>
    <mergeCell ref="T132:W132"/>
    <mergeCell ref="X132:AA132"/>
    <mergeCell ref="T131:W131"/>
    <mergeCell ref="AF126:AI126"/>
    <mergeCell ref="L127:O127"/>
    <mergeCell ref="P127:S127"/>
    <mergeCell ref="T127:W127"/>
    <mergeCell ref="X127:AA127"/>
    <mergeCell ref="AB127:AE127"/>
    <mergeCell ref="AF127:AI127"/>
    <mergeCell ref="L126:O126"/>
    <mergeCell ref="P126:S126"/>
    <mergeCell ref="T126:W126"/>
    <mergeCell ref="X126:AA126"/>
    <mergeCell ref="AF124:AI124"/>
    <mergeCell ref="L125:O125"/>
    <mergeCell ref="P125:S125"/>
    <mergeCell ref="T125:W125"/>
    <mergeCell ref="X125:AA125"/>
    <mergeCell ref="AB125:AE125"/>
    <mergeCell ref="AF125:AI125"/>
    <mergeCell ref="AB126:AE126"/>
    <mergeCell ref="AB124:AE124"/>
    <mergeCell ref="AF122:AI122"/>
    <mergeCell ref="L123:O123"/>
    <mergeCell ref="P123:S123"/>
    <mergeCell ref="T123:W123"/>
    <mergeCell ref="X123:AA123"/>
    <mergeCell ref="AB123:AE123"/>
    <mergeCell ref="AF123:AI123"/>
    <mergeCell ref="AU112:AY112"/>
    <mergeCell ref="C114:AI114"/>
    <mergeCell ref="AF117:AI118"/>
    <mergeCell ref="P117:S117"/>
    <mergeCell ref="L121:O121"/>
    <mergeCell ref="P121:S121"/>
    <mergeCell ref="T121:W121"/>
    <mergeCell ref="X121:AA121"/>
    <mergeCell ref="BJ112:BN112"/>
    <mergeCell ref="BO110:BS110"/>
    <mergeCell ref="BO111:BS111"/>
    <mergeCell ref="BO112:BS112"/>
    <mergeCell ref="AB121:AE121"/>
    <mergeCell ref="AF121:AI121"/>
    <mergeCell ref="AZ112:BD112"/>
    <mergeCell ref="BE112:BI112"/>
    <mergeCell ref="AF120:AI120"/>
    <mergeCell ref="AB117:AE117"/>
    <mergeCell ref="AU110:AY110"/>
    <mergeCell ref="AZ110:BD110"/>
    <mergeCell ref="BE110:BI110"/>
    <mergeCell ref="BJ110:BN110"/>
    <mergeCell ref="AU111:AY111"/>
    <mergeCell ref="AZ111:BD111"/>
    <mergeCell ref="BE111:BI111"/>
    <mergeCell ref="BJ111:BN111"/>
    <mergeCell ref="AU108:AY108"/>
    <mergeCell ref="AZ108:BD108"/>
    <mergeCell ref="BE108:BI108"/>
    <mergeCell ref="BJ108:BN108"/>
    <mergeCell ref="BO108:BS108"/>
    <mergeCell ref="AU109:AY109"/>
    <mergeCell ref="AZ109:BD109"/>
    <mergeCell ref="BE109:BI109"/>
    <mergeCell ref="BJ109:BN109"/>
    <mergeCell ref="BO109:BS109"/>
    <mergeCell ref="AU105:AY105"/>
    <mergeCell ref="AZ105:BD105"/>
    <mergeCell ref="BE105:BI105"/>
    <mergeCell ref="BJ105:BN105"/>
    <mergeCell ref="L108:O108"/>
    <mergeCell ref="P108:S108"/>
    <mergeCell ref="T108:W108"/>
    <mergeCell ref="X108:AA108"/>
    <mergeCell ref="AB108:AE108"/>
    <mergeCell ref="AF108:AI108"/>
    <mergeCell ref="AU101:AY101"/>
    <mergeCell ref="AZ101:BD101"/>
    <mergeCell ref="BE101:BI101"/>
    <mergeCell ref="BJ101:BN101"/>
    <mergeCell ref="BO105:BS105"/>
    <mergeCell ref="AU106:AY106"/>
    <mergeCell ref="AZ106:BD106"/>
    <mergeCell ref="BE106:BI106"/>
    <mergeCell ref="BJ106:BN106"/>
    <mergeCell ref="BO106:BS106"/>
    <mergeCell ref="AZ100:BD100"/>
    <mergeCell ref="BE100:BI100"/>
    <mergeCell ref="BJ100:BN100"/>
    <mergeCell ref="BO100:BS100"/>
    <mergeCell ref="BO101:BS101"/>
    <mergeCell ref="AU102:AY102"/>
    <mergeCell ref="AZ102:BD102"/>
    <mergeCell ref="BE102:BI102"/>
    <mergeCell ref="BJ102:BN102"/>
    <mergeCell ref="BO102:BS102"/>
    <mergeCell ref="BO98:BS98"/>
    <mergeCell ref="AU99:AY99"/>
    <mergeCell ref="AZ99:BD99"/>
    <mergeCell ref="BE99:BI99"/>
    <mergeCell ref="BJ99:BN99"/>
    <mergeCell ref="BO99:BS99"/>
    <mergeCell ref="AU98:AY98"/>
    <mergeCell ref="AZ98:BD98"/>
    <mergeCell ref="BE98:BI98"/>
    <mergeCell ref="BJ98:BN98"/>
    <mergeCell ref="BO96:BS96"/>
    <mergeCell ref="AF97:AI97"/>
    <mergeCell ref="L98:O98"/>
    <mergeCell ref="P98:S98"/>
    <mergeCell ref="T98:W98"/>
    <mergeCell ref="X98:AA98"/>
    <mergeCell ref="AB98:AE98"/>
    <mergeCell ref="AF98:AI98"/>
    <mergeCell ref="X97:AA97"/>
    <mergeCell ref="AB97:AE97"/>
    <mergeCell ref="AU95:AY95"/>
    <mergeCell ref="AZ95:BD95"/>
    <mergeCell ref="BE95:BI95"/>
    <mergeCell ref="BJ95:BN95"/>
    <mergeCell ref="BO95:BS95"/>
    <mergeCell ref="AF96:AI96"/>
    <mergeCell ref="AU96:AY96"/>
    <mergeCell ref="AZ96:BD96"/>
    <mergeCell ref="BE96:BI96"/>
    <mergeCell ref="BJ96:BN96"/>
    <mergeCell ref="L95:O95"/>
    <mergeCell ref="P95:S95"/>
    <mergeCell ref="T95:W95"/>
    <mergeCell ref="X95:AA95"/>
    <mergeCell ref="AB95:AE95"/>
    <mergeCell ref="AF95:AI95"/>
    <mergeCell ref="AF94:AI94"/>
    <mergeCell ref="AU94:AY94"/>
    <mergeCell ref="AZ94:BD94"/>
    <mergeCell ref="BE94:BI94"/>
    <mergeCell ref="BJ94:BN94"/>
    <mergeCell ref="BO94:BS94"/>
    <mergeCell ref="AU93:AY93"/>
    <mergeCell ref="AZ93:BD93"/>
    <mergeCell ref="BE93:BI93"/>
    <mergeCell ref="BJ93:BN93"/>
    <mergeCell ref="BO93:BS93"/>
    <mergeCell ref="L94:O94"/>
    <mergeCell ref="P94:S94"/>
    <mergeCell ref="T94:W94"/>
    <mergeCell ref="X94:AA94"/>
    <mergeCell ref="AB94:AE94"/>
    <mergeCell ref="L93:O93"/>
    <mergeCell ref="P93:S93"/>
    <mergeCell ref="T93:W93"/>
    <mergeCell ref="X93:AA93"/>
    <mergeCell ref="AB93:AE93"/>
    <mergeCell ref="AF93:AI93"/>
    <mergeCell ref="AF92:AI92"/>
    <mergeCell ref="AU92:AY92"/>
    <mergeCell ref="AZ92:BD92"/>
    <mergeCell ref="BE92:BI92"/>
    <mergeCell ref="BJ92:BN92"/>
    <mergeCell ref="BO92:BS92"/>
    <mergeCell ref="AU91:AY91"/>
    <mergeCell ref="AZ91:BD91"/>
    <mergeCell ref="BE91:BI91"/>
    <mergeCell ref="BJ91:BN91"/>
    <mergeCell ref="BO91:BS91"/>
    <mergeCell ref="L92:O92"/>
    <mergeCell ref="P92:S92"/>
    <mergeCell ref="T92:W92"/>
    <mergeCell ref="X92:AA92"/>
    <mergeCell ref="AB92:AE92"/>
    <mergeCell ref="BO89:BS89"/>
    <mergeCell ref="AU90:AY90"/>
    <mergeCell ref="AZ90:BD90"/>
    <mergeCell ref="BE90:BI90"/>
    <mergeCell ref="BJ90:BN90"/>
    <mergeCell ref="BO90:BS90"/>
    <mergeCell ref="AU89:AY89"/>
    <mergeCell ref="AZ89:BD89"/>
    <mergeCell ref="BE89:BI89"/>
    <mergeCell ref="BJ89:BN89"/>
    <mergeCell ref="AD79:AI79"/>
    <mergeCell ref="BG83:BL83"/>
    <mergeCell ref="BN83:BS83"/>
    <mergeCell ref="AF87:AI88"/>
    <mergeCell ref="AU88:AY88"/>
    <mergeCell ref="AZ88:BD88"/>
    <mergeCell ref="BE88:BI88"/>
    <mergeCell ref="BJ88:BN88"/>
    <mergeCell ref="BO88:BS88"/>
    <mergeCell ref="W78:AB78"/>
    <mergeCell ref="AD78:AI78"/>
    <mergeCell ref="BG79:BL79"/>
    <mergeCell ref="BN79:BS79"/>
    <mergeCell ref="C80:S80"/>
    <mergeCell ref="W80:AB80"/>
    <mergeCell ref="AD80:AI80"/>
    <mergeCell ref="C79:S79"/>
    <mergeCell ref="T79:U79"/>
    <mergeCell ref="W79:AB79"/>
    <mergeCell ref="AD73:AI73"/>
    <mergeCell ref="AD74:AI74"/>
    <mergeCell ref="T75:U75"/>
    <mergeCell ref="W75:AB75"/>
    <mergeCell ref="AD75:AI75"/>
    <mergeCell ref="W77:AB77"/>
    <mergeCell ref="AD77:AI77"/>
    <mergeCell ref="AD76:AI76"/>
    <mergeCell ref="BN67:BS67"/>
    <mergeCell ref="AD69:AI69"/>
    <mergeCell ref="T70:U70"/>
    <mergeCell ref="W70:AB70"/>
    <mergeCell ref="AD70:AI70"/>
    <mergeCell ref="AD71:AI71"/>
    <mergeCell ref="BG59:BL59"/>
    <mergeCell ref="BN59:BS59"/>
    <mergeCell ref="W58:AB58"/>
    <mergeCell ref="BN65:BS65"/>
    <mergeCell ref="AD66:AI66"/>
    <mergeCell ref="BN66:BS66"/>
    <mergeCell ref="BG55:BL55"/>
    <mergeCell ref="BN55:BS55"/>
    <mergeCell ref="T57:U57"/>
    <mergeCell ref="BG57:BL57"/>
    <mergeCell ref="BN57:BS57"/>
    <mergeCell ref="BG56:BL56"/>
    <mergeCell ref="BN56:BS56"/>
    <mergeCell ref="AD57:AI57"/>
    <mergeCell ref="T56:U56"/>
    <mergeCell ref="BN46:BS46"/>
    <mergeCell ref="C50:S50"/>
    <mergeCell ref="BG50:BL50"/>
    <mergeCell ref="T52:U52"/>
    <mergeCell ref="T54:U54"/>
    <mergeCell ref="BG54:BL54"/>
    <mergeCell ref="W52:AB52"/>
    <mergeCell ref="W53:AB53"/>
    <mergeCell ref="AD50:AI50"/>
    <mergeCell ref="BN54:BS54"/>
    <mergeCell ref="T45:U45"/>
    <mergeCell ref="W45:AB45"/>
    <mergeCell ref="AD45:AI45"/>
    <mergeCell ref="BG45:BL45"/>
    <mergeCell ref="T46:U46"/>
    <mergeCell ref="W46:AB46"/>
    <mergeCell ref="BG46:BL46"/>
    <mergeCell ref="T42:U42"/>
    <mergeCell ref="T35:U35"/>
    <mergeCell ref="W40:AB40"/>
    <mergeCell ref="AD40:AI40"/>
    <mergeCell ref="W41:AB41"/>
    <mergeCell ref="AD41:AI41"/>
    <mergeCell ref="T34:U34"/>
    <mergeCell ref="W34:AA34"/>
    <mergeCell ref="AC34:AD34"/>
    <mergeCell ref="AE34:AI34"/>
    <mergeCell ref="W35:AA35"/>
    <mergeCell ref="AC35:AD35"/>
    <mergeCell ref="AE35:AI35"/>
    <mergeCell ref="AE31:AI31"/>
    <mergeCell ref="C32:S32"/>
    <mergeCell ref="T32:U32"/>
    <mergeCell ref="W32:AA32"/>
    <mergeCell ref="AC32:AD32"/>
    <mergeCell ref="C33:S33"/>
    <mergeCell ref="W33:AA33"/>
    <mergeCell ref="AC33:AD33"/>
    <mergeCell ref="AE33:AI33"/>
    <mergeCell ref="W561:AB561"/>
    <mergeCell ref="AD561:AI561"/>
    <mergeCell ref="AD559:AI559"/>
    <mergeCell ref="W560:AB560"/>
    <mergeCell ref="AD560:AI560"/>
    <mergeCell ref="W559:AB559"/>
    <mergeCell ref="AD526:AI526"/>
    <mergeCell ref="C538:AI538"/>
    <mergeCell ref="S539:T539"/>
    <mergeCell ref="W541:AB541"/>
    <mergeCell ref="AD541:AI541"/>
    <mergeCell ref="W539:AB539"/>
    <mergeCell ref="AD539:AI539"/>
    <mergeCell ref="W540:AB540"/>
    <mergeCell ref="AD540:AI540"/>
    <mergeCell ref="AD527:AI527"/>
    <mergeCell ref="S522:T522"/>
    <mergeCell ref="AD522:AI522"/>
    <mergeCell ref="S524:T524"/>
    <mergeCell ref="W524:AB524"/>
    <mergeCell ref="AD524:AI524"/>
    <mergeCell ref="W522:AB522"/>
    <mergeCell ref="W523:AB523"/>
    <mergeCell ref="S523:T523"/>
    <mergeCell ref="AD523:AI523"/>
    <mergeCell ref="R492:U492"/>
    <mergeCell ref="AD504:AI504"/>
    <mergeCell ref="AD495:AI495"/>
    <mergeCell ref="AD498:AI498"/>
    <mergeCell ref="AD499:AI499"/>
    <mergeCell ref="AD500:AI500"/>
    <mergeCell ref="AD501:AI501"/>
    <mergeCell ref="AD502:AI502"/>
    <mergeCell ref="AD503:AI503"/>
    <mergeCell ref="AD497:AI497"/>
    <mergeCell ref="S473:T473"/>
    <mergeCell ref="W473:AB473"/>
    <mergeCell ref="AD473:AI473"/>
    <mergeCell ref="AE469:AI469"/>
    <mergeCell ref="W495:AB495"/>
    <mergeCell ref="C495:S495"/>
    <mergeCell ref="W492:AB492"/>
    <mergeCell ref="AD492:AI492"/>
    <mergeCell ref="W493:AB493"/>
    <mergeCell ref="AD493:AI493"/>
    <mergeCell ref="AI417:AI418"/>
    <mergeCell ref="U418:Y418"/>
    <mergeCell ref="AD418:AH418"/>
    <mergeCell ref="C463:V463"/>
    <mergeCell ref="W429:AB429"/>
    <mergeCell ref="U421:Y421"/>
    <mergeCell ref="AA421:AB421"/>
    <mergeCell ref="U422:Y422"/>
    <mergeCell ref="AA422:AB422"/>
    <mergeCell ref="U423:Y423"/>
    <mergeCell ref="C381:S381"/>
    <mergeCell ref="S384:T384"/>
    <mergeCell ref="W372:AB372"/>
    <mergeCell ref="AD372:AI372"/>
    <mergeCell ref="W374:AB374"/>
    <mergeCell ref="AD374:AI374"/>
    <mergeCell ref="W375:AB375"/>
    <mergeCell ref="AD375:AI375"/>
    <mergeCell ref="W380:AB380"/>
    <mergeCell ref="AD380:AI380"/>
    <mergeCell ref="S371:T371"/>
    <mergeCell ref="W373:AB373"/>
    <mergeCell ref="AD373:AI373"/>
    <mergeCell ref="X364:AA364"/>
    <mergeCell ref="AB364:AE364"/>
    <mergeCell ref="AF364:AI364"/>
    <mergeCell ref="X365:AA365"/>
    <mergeCell ref="AB365:AE365"/>
    <mergeCell ref="AF365:AI365"/>
    <mergeCell ref="X366:AA366"/>
    <mergeCell ref="AD347:AI347"/>
    <mergeCell ref="AD348:AI348"/>
    <mergeCell ref="W357:AB357"/>
    <mergeCell ref="AD357:AI357"/>
    <mergeCell ref="C363:J363"/>
    <mergeCell ref="K363:O363"/>
    <mergeCell ref="P363:S363"/>
    <mergeCell ref="T363:W363"/>
    <mergeCell ref="AD349:AI349"/>
    <mergeCell ref="W350:AB350"/>
    <mergeCell ref="W324:AB324"/>
    <mergeCell ref="AD324:AI324"/>
    <mergeCell ref="W325:AB325"/>
    <mergeCell ref="AD325:AI325"/>
    <mergeCell ref="AD332:AI332"/>
    <mergeCell ref="C358:S358"/>
    <mergeCell ref="W358:AB358"/>
    <mergeCell ref="AD358:AI358"/>
    <mergeCell ref="W346:AB346"/>
    <mergeCell ref="AD346:AI346"/>
    <mergeCell ref="W326:AB326"/>
    <mergeCell ref="AD326:AI326"/>
    <mergeCell ref="AD307:AI307"/>
    <mergeCell ref="W307:AB307"/>
    <mergeCell ref="AD311:AI311"/>
    <mergeCell ref="AD312:AI312"/>
    <mergeCell ref="W308:AB308"/>
    <mergeCell ref="W309:AB309"/>
    <mergeCell ref="W312:AB312"/>
    <mergeCell ref="W315:AB315"/>
    <mergeCell ref="W295:AB295"/>
    <mergeCell ref="AD295:AI295"/>
    <mergeCell ref="W293:AB293"/>
    <mergeCell ref="AD293:AI293"/>
    <mergeCell ref="W294:AB294"/>
    <mergeCell ref="AD294:AI294"/>
    <mergeCell ref="AD254:AI254"/>
    <mergeCell ref="N263:S263"/>
    <mergeCell ref="AC263:AI263"/>
    <mergeCell ref="N261:S261"/>
    <mergeCell ref="V261:AA261"/>
    <mergeCell ref="AC261:AI261"/>
    <mergeCell ref="N262:S262"/>
    <mergeCell ref="V262:AA262"/>
    <mergeCell ref="AC262:AI262"/>
    <mergeCell ref="C260:K260"/>
    <mergeCell ref="V260:AA260"/>
    <mergeCell ref="C233:AI233"/>
    <mergeCell ref="AC231:AI231"/>
    <mergeCell ref="O232:S232"/>
    <mergeCell ref="T232:W232"/>
    <mergeCell ref="Y232:AB232"/>
    <mergeCell ref="AC232:AI232"/>
    <mergeCell ref="N260:S260"/>
    <mergeCell ref="W254:AB254"/>
    <mergeCell ref="C231:K231"/>
    <mergeCell ref="O231:S231"/>
    <mergeCell ref="T231:W231"/>
    <mergeCell ref="Y231:AB231"/>
    <mergeCell ref="W220:AB220"/>
    <mergeCell ref="C189:S189"/>
    <mergeCell ref="L193:Q193"/>
    <mergeCell ref="R193:W193"/>
    <mergeCell ref="L196:Q196"/>
    <mergeCell ref="R196:W196"/>
    <mergeCell ref="AD185:AI185"/>
    <mergeCell ref="W189:AB189"/>
    <mergeCell ref="AD189:AI189"/>
    <mergeCell ref="W188:AB188"/>
    <mergeCell ref="W186:AB186"/>
    <mergeCell ref="C220:S220"/>
    <mergeCell ref="X196:AC196"/>
    <mergeCell ref="L198:Q198"/>
    <mergeCell ref="R198:W198"/>
    <mergeCell ref="X198:AC198"/>
    <mergeCell ref="K148:O148"/>
    <mergeCell ref="P148:T148"/>
    <mergeCell ref="U148:Y148"/>
    <mergeCell ref="Z148:AD148"/>
    <mergeCell ref="AD174:AI174"/>
    <mergeCell ref="AD193:AI193"/>
    <mergeCell ref="W183:AB183"/>
    <mergeCell ref="W184:AB184"/>
    <mergeCell ref="W185:AB185"/>
    <mergeCell ref="AD183:AI183"/>
    <mergeCell ref="K145:O146"/>
    <mergeCell ref="Z145:AD146"/>
    <mergeCell ref="AE146:AI146"/>
    <mergeCell ref="K147:O147"/>
    <mergeCell ref="P147:T147"/>
    <mergeCell ref="U147:Y147"/>
    <mergeCell ref="Z147:AD147"/>
    <mergeCell ref="AE147:AI147"/>
    <mergeCell ref="P146:T146"/>
    <mergeCell ref="U146:Y146"/>
    <mergeCell ref="P145:T145"/>
    <mergeCell ref="U145:Y145"/>
    <mergeCell ref="L122:O122"/>
    <mergeCell ref="P122:S122"/>
    <mergeCell ref="T122:W122"/>
    <mergeCell ref="X122:AA122"/>
    <mergeCell ref="L124:O124"/>
    <mergeCell ref="P124:S124"/>
    <mergeCell ref="L128:O128"/>
    <mergeCell ref="P128:S128"/>
    <mergeCell ref="L120:O120"/>
    <mergeCell ref="P120:S120"/>
    <mergeCell ref="T120:W120"/>
    <mergeCell ref="T117:W117"/>
    <mergeCell ref="L117:O117"/>
    <mergeCell ref="L118:O118"/>
    <mergeCell ref="P118:S118"/>
    <mergeCell ref="T118:W118"/>
    <mergeCell ref="X118:AA118"/>
    <mergeCell ref="L104:O104"/>
    <mergeCell ref="P104:S104"/>
    <mergeCell ref="T104:W104"/>
    <mergeCell ref="X104:AA104"/>
    <mergeCell ref="L105:O105"/>
    <mergeCell ref="P105:S105"/>
    <mergeCell ref="T105:W105"/>
    <mergeCell ref="X105:AA105"/>
    <mergeCell ref="L109:O109"/>
    <mergeCell ref="AB104:AE104"/>
    <mergeCell ref="AF104:AI104"/>
    <mergeCell ref="AB96:AE96"/>
    <mergeCell ref="L99:O99"/>
    <mergeCell ref="P99:S99"/>
    <mergeCell ref="L97:O97"/>
    <mergeCell ref="P97:S97"/>
    <mergeCell ref="L96:O96"/>
    <mergeCell ref="P96:S96"/>
    <mergeCell ref="T97:W97"/>
    <mergeCell ref="L90:O90"/>
    <mergeCell ref="P90:S90"/>
    <mergeCell ref="L91:O91"/>
    <mergeCell ref="P91:S91"/>
    <mergeCell ref="T91:W91"/>
    <mergeCell ref="X91:AA91"/>
    <mergeCell ref="T90:W90"/>
    <mergeCell ref="X90:AA90"/>
    <mergeCell ref="L88:O88"/>
    <mergeCell ref="P88:S88"/>
    <mergeCell ref="T88:W88"/>
    <mergeCell ref="X88:AA88"/>
    <mergeCell ref="AD65:AI65"/>
    <mergeCell ref="W68:AB68"/>
    <mergeCell ref="AD68:AI68"/>
    <mergeCell ref="AD67:AI67"/>
    <mergeCell ref="W72:AB72"/>
    <mergeCell ref="AD72:AI72"/>
    <mergeCell ref="X117:AA117"/>
    <mergeCell ref="AB118:AE118"/>
    <mergeCell ref="AB122:AE122"/>
    <mergeCell ref="T124:W124"/>
    <mergeCell ref="X124:AA124"/>
    <mergeCell ref="W55:AB55"/>
    <mergeCell ref="W56:AB56"/>
    <mergeCell ref="AD63:AI63"/>
    <mergeCell ref="AD61:AI61"/>
    <mergeCell ref="W62:AB62"/>
    <mergeCell ref="C25:AI25"/>
    <mergeCell ref="C26:AI26"/>
    <mergeCell ref="C27:AI27"/>
    <mergeCell ref="C28:AI28"/>
    <mergeCell ref="W314:AB314"/>
    <mergeCell ref="AD314:AI314"/>
    <mergeCell ref="W313:AB313"/>
    <mergeCell ref="AD313:AI313"/>
    <mergeCell ref="W311:AB311"/>
    <mergeCell ref="W50:AB50"/>
    <mergeCell ref="W323:AB323"/>
    <mergeCell ref="W319:AB319"/>
    <mergeCell ref="AD319:AI319"/>
    <mergeCell ref="AD323:AI323"/>
    <mergeCell ref="W19:AB19"/>
    <mergeCell ref="C31:S31"/>
    <mergeCell ref="T40:U40"/>
    <mergeCell ref="T33:U33"/>
    <mergeCell ref="C23:S23"/>
    <mergeCell ref="C24:AI24"/>
    <mergeCell ref="AD9:AI9"/>
    <mergeCell ref="BG9:BL9"/>
    <mergeCell ref="T10:U10"/>
    <mergeCell ref="W10:AB10"/>
    <mergeCell ref="AD10:AI10"/>
    <mergeCell ref="BG10:BL10"/>
    <mergeCell ref="W15:AB15"/>
    <mergeCell ref="AD15:AI15"/>
    <mergeCell ref="W16:AB16"/>
    <mergeCell ref="AD16:AI16"/>
    <mergeCell ref="W13:AB13"/>
    <mergeCell ref="AD13:AI13"/>
    <mergeCell ref="W14:AB14"/>
    <mergeCell ref="AD14:AI14"/>
    <mergeCell ref="AD22:AI22"/>
    <mergeCell ref="AD23:AI23"/>
    <mergeCell ref="AE32:AI32"/>
    <mergeCell ref="AD52:AI52"/>
    <mergeCell ref="AD46:AI46"/>
    <mergeCell ref="C29:AI29"/>
    <mergeCell ref="C30:AI30"/>
    <mergeCell ref="T31:U31"/>
    <mergeCell ref="W31:AA31"/>
    <mergeCell ref="AC31:AD31"/>
    <mergeCell ref="AD47:AI47"/>
    <mergeCell ref="AD48:AI48"/>
    <mergeCell ref="W47:AB47"/>
    <mergeCell ref="W48:AB48"/>
    <mergeCell ref="BN44:BS44"/>
    <mergeCell ref="BN43:BS43"/>
    <mergeCell ref="AD43:AI43"/>
    <mergeCell ref="AD44:AI44"/>
    <mergeCell ref="BG43:BL43"/>
    <mergeCell ref="BG44:BL44"/>
    <mergeCell ref="C81:S81"/>
    <mergeCell ref="W81:AB81"/>
    <mergeCell ref="AD81:AI81"/>
    <mergeCell ref="W82:AB82"/>
    <mergeCell ref="AD82:AI82"/>
    <mergeCell ref="C63:S63"/>
    <mergeCell ref="W73:AB73"/>
    <mergeCell ref="C76:S76"/>
    <mergeCell ref="W76:AB76"/>
    <mergeCell ref="T63:U63"/>
    <mergeCell ref="C83:S83"/>
    <mergeCell ref="W83:AB83"/>
    <mergeCell ref="AD83:AI83"/>
    <mergeCell ref="L87:O87"/>
    <mergeCell ref="P87:S87"/>
    <mergeCell ref="T87:W87"/>
    <mergeCell ref="X87:AA87"/>
    <mergeCell ref="BO169:BS169"/>
    <mergeCell ref="AB128:AE128"/>
    <mergeCell ref="AF128:AI128"/>
    <mergeCell ref="AB130:AE130"/>
    <mergeCell ref="AF130:AI130"/>
    <mergeCell ref="AB133:AE133"/>
    <mergeCell ref="AF133:AI133"/>
    <mergeCell ref="AF131:AI131"/>
    <mergeCell ref="AB132:AE132"/>
    <mergeCell ref="AF132:AI132"/>
    <mergeCell ref="AE163:AI163"/>
    <mergeCell ref="AD186:AI186"/>
    <mergeCell ref="X120:AA120"/>
    <mergeCell ref="AB120:AE120"/>
    <mergeCell ref="AD172:AI172"/>
    <mergeCell ref="W180:AB180"/>
    <mergeCell ref="W181:AB181"/>
    <mergeCell ref="W182:AB182"/>
    <mergeCell ref="AD180:AI180"/>
    <mergeCell ref="AD173:AI173"/>
    <mergeCell ref="W268:AB268"/>
    <mergeCell ref="AD268:AI268"/>
    <mergeCell ref="W273:AB273"/>
    <mergeCell ref="AD273:AI273"/>
    <mergeCell ref="AD275:AI275"/>
    <mergeCell ref="W269:AB269"/>
    <mergeCell ref="AD269:AI269"/>
    <mergeCell ref="AD276:AI276"/>
    <mergeCell ref="W277:AB277"/>
    <mergeCell ref="AD277:AI277"/>
    <mergeCell ref="AD279:AI279"/>
    <mergeCell ref="AD280:AI280"/>
    <mergeCell ref="W275:AB275"/>
    <mergeCell ref="T136:W136"/>
    <mergeCell ref="X136:AA136"/>
    <mergeCell ref="AB136:AE136"/>
    <mergeCell ref="AB135:AE135"/>
    <mergeCell ref="T135:W135"/>
    <mergeCell ref="X135:AA135"/>
    <mergeCell ref="W44:AB44"/>
    <mergeCell ref="T43:U43"/>
    <mergeCell ref="W42:AB42"/>
    <mergeCell ref="W43:AB43"/>
    <mergeCell ref="W61:AB61"/>
    <mergeCell ref="AB134:AE134"/>
    <mergeCell ref="W63:AB63"/>
    <mergeCell ref="W71:AB71"/>
    <mergeCell ref="W74:AB74"/>
    <mergeCell ref="W69:AB69"/>
    <mergeCell ref="AF136:AI136"/>
    <mergeCell ref="L130:O130"/>
    <mergeCell ref="P130:S130"/>
    <mergeCell ref="T130:W130"/>
    <mergeCell ref="X130:AA130"/>
    <mergeCell ref="W22:AB22"/>
    <mergeCell ref="W23:AB23"/>
    <mergeCell ref="T128:W128"/>
    <mergeCell ref="X128:AA128"/>
    <mergeCell ref="T44:U44"/>
    <mergeCell ref="AD205:AI205"/>
    <mergeCell ref="X193:AC193"/>
    <mergeCell ref="AB131:AE131"/>
    <mergeCell ref="AF135:AI135"/>
    <mergeCell ref="AE145:AI145"/>
    <mergeCell ref="AE162:AI162"/>
    <mergeCell ref="AE148:AI148"/>
    <mergeCell ref="AE157:AI157"/>
    <mergeCell ref="AE149:AI149"/>
    <mergeCell ref="AB138:AE138"/>
    <mergeCell ref="AD218:AI218"/>
    <mergeCell ref="W216:AB216"/>
    <mergeCell ref="W187:AB187"/>
    <mergeCell ref="AD212:AI212"/>
    <mergeCell ref="AD208:AI208"/>
    <mergeCell ref="W209:AB209"/>
    <mergeCell ref="AD209:AI209"/>
    <mergeCell ref="AD188:AI188"/>
    <mergeCell ref="AD187:AI187"/>
    <mergeCell ref="AD204:AI204"/>
    <mergeCell ref="AD255:AI255"/>
    <mergeCell ref="V263:AA263"/>
    <mergeCell ref="AC260:AI260"/>
    <mergeCell ref="W265:AB265"/>
    <mergeCell ref="AD216:AI216"/>
    <mergeCell ref="W215:AB215"/>
    <mergeCell ref="AD215:AI215"/>
    <mergeCell ref="W219:AB219"/>
    <mergeCell ref="AD219:AI219"/>
    <mergeCell ref="W218:AB218"/>
    <mergeCell ref="W298:AB298"/>
    <mergeCell ref="AD298:AI298"/>
    <mergeCell ref="AD299:AI299"/>
    <mergeCell ref="W299:AB299"/>
    <mergeCell ref="AD251:AI251"/>
    <mergeCell ref="W272:AB272"/>
    <mergeCell ref="AD272:AI272"/>
    <mergeCell ref="W253:AB253"/>
    <mergeCell ref="AD253:AI253"/>
    <mergeCell ref="W255:AB255"/>
    <mergeCell ref="AD308:AI308"/>
    <mergeCell ref="AD344:AI344"/>
    <mergeCell ref="W332:AB332"/>
    <mergeCell ref="W320:AB320"/>
    <mergeCell ref="W331:AB331"/>
    <mergeCell ref="AD320:AI320"/>
    <mergeCell ref="W321:AB321"/>
    <mergeCell ref="AD321:AI321"/>
    <mergeCell ref="W322:AB322"/>
    <mergeCell ref="AD322:AI322"/>
    <mergeCell ref="W371:AB371"/>
    <mergeCell ref="AD371:AI371"/>
    <mergeCell ref="AD355:AI355"/>
    <mergeCell ref="AD353:AI353"/>
    <mergeCell ref="W354:AB354"/>
    <mergeCell ref="AD354:AI354"/>
    <mergeCell ref="AD356:AI356"/>
    <mergeCell ref="W356:AB356"/>
    <mergeCell ref="W353:AB353"/>
    <mergeCell ref="AB366:AE366"/>
    <mergeCell ref="W387:AB387"/>
    <mergeCell ref="AD387:AI387"/>
    <mergeCell ref="W378:AB378"/>
    <mergeCell ref="AD378:AI378"/>
    <mergeCell ref="W379:AB379"/>
    <mergeCell ref="AD379:AI379"/>
    <mergeCell ref="W385:AB385"/>
    <mergeCell ref="AD385:AI385"/>
    <mergeCell ref="W381:AB381"/>
    <mergeCell ref="AD381:AI381"/>
    <mergeCell ref="AD6:AI6"/>
    <mergeCell ref="T8:U8"/>
    <mergeCell ref="W7:AB7"/>
    <mergeCell ref="AD7:AI7"/>
    <mergeCell ref="W8:AB8"/>
    <mergeCell ref="AD8:AI8"/>
    <mergeCell ref="T6:U6"/>
    <mergeCell ref="W6:AB6"/>
    <mergeCell ref="BN8:BS8"/>
    <mergeCell ref="BN9:BS9"/>
    <mergeCell ref="BN10:BS10"/>
    <mergeCell ref="C11:S11"/>
    <mergeCell ref="BN11:BS11"/>
    <mergeCell ref="W11:AB11"/>
    <mergeCell ref="AD11:AI11"/>
    <mergeCell ref="BG11:BL11"/>
    <mergeCell ref="T9:U9"/>
    <mergeCell ref="W9:AB9"/>
    <mergeCell ref="W21:AB21"/>
    <mergeCell ref="AD21:AI21"/>
    <mergeCell ref="W20:AB20"/>
    <mergeCell ref="AD20:AI20"/>
    <mergeCell ref="AD19:AI19"/>
    <mergeCell ref="BG8:BL8"/>
    <mergeCell ref="W18:AB18"/>
    <mergeCell ref="AD18:AI18"/>
    <mergeCell ref="W17:AB17"/>
    <mergeCell ref="AD17:AI17"/>
    <mergeCell ref="BN42:BS42"/>
    <mergeCell ref="BG42:BL42"/>
    <mergeCell ref="AD53:AI53"/>
    <mergeCell ref="W54:AB54"/>
    <mergeCell ref="AD54:AI54"/>
    <mergeCell ref="W49:AB49"/>
    <mergeCell ref="AD42:AI42"/>
    <mergeCell ref="BN45:BS45"/>
    <mergeCell ref="BN50:BS50"/>
    <mergeCell ref="AD49:AI49"/>
    <mergeCell ref="AD56:AI56"/>
    <mergeCell ref="T55:U55"/>
    <mergeCell ref="AD58:AI58"/>
    <mergeCell ref="W59:AB59"/>
    <mergeCell ref="AD59:AI59"/>
    <mergeCell ref="AD55:AI55"/>
    <mergeCell ref="W57:AB57"/>
    <mergeCell ref="T59:U59"/>
    <mergeCell ref="BG76:BL76"/>
    <mergeCell ref="BN76:BS76"/>
    <mergeCell ref="W60:AB60"/>
    <mergeCell ref="AD60:AI60"/>
    <mergeCell ref="T58:U58"/>
    <mergeCell ref="BG60:BL60"/>
    <mergeCell ref="T60:U60"/>
    <mergeCell ref="BG58:BL58"/>
    <mergeCell ref="AD62:AI62"/>
    <mergeCell ref="BN58:BS58"/>
    <mergeCell ref="AB91:AE91"/>
    <mergeCell ref="AF91:AI91"/>
    <mergeCell ref="BN60:BS60"/>
    <mergeCell ref="BO87:BS87"/>
    <mergeCell ref="BE87:BI87"/>
    <mergeCell ref="BJ87:BN87"/>
    <mergeCell ref="BN63:BS63"/>
    <mergeCell ref="BG70:BL70"/>
    <mergeCell ref="BN70:BS70"/>
    <mergeCell ref="BG63:BL63"/>
    <mergeCell ref="AU87:AY87"/>
    <mergeCell ref="AZ87:BD87"/>
    <mergeCell ref="AB87:AE87"/>
    <mergeCell ref="AB88:AE88"/>
    <mergeCell ref="AB90:AE90"/>
    <mergeCell ref="AF90:AI90"/>
    <mergeCell ref="T99:W99"/>
    <mergeCell ref="X99:AA99"/>
    <mergeCell ref="AB99:AE99"/>
    <mergeCell ref="AF99:AI99"/>
    <mergeCell ref="T96:W96"/>
    <mergeCell ref="X96:AA96"/>
    <mergeCell ref="AB102:AE102"/>
    <mergeCell ref="AF102:AI102"/>
    <mergeCell ref="L101:O101"/>
    <mergeCell ref="P101:S101"/>
    <mergeCell ref="T101:W101"/>
    <mergeCell ref="X101:AA101"/>
    <mergeCell ref="AB101:AE101"/>
    <mergeCell ref="AF101:AI101"/>
    <mergeCell ref="AB103:AE103"/>
    <mergeCell ref="AF103:AI103"/>
    <mergeCell ref="L102:O102"/>
    <mergeCell ref="P102:S102"/>
    <mergeCell ref="L103:O103"/>
    <mergeCell ref="P103:S103"/>
    <mergeCell ref="T103:W103"/>
    <mergeCell ref="X103:AA103"/>
    <mergeCell ref="T102:W102"/>
    <mergeCell ref="X102:AA102"/>
    <mergeCell ref="AF105:AI105"/>
    <mergeCell ref="AB106:AE106"/>
    <mergeCell ref="AF106:AI106"/>
    <mergeCell ref="AB107:AE107"/>
    <mergeCell ref="AF107:AI107"/>
    <mergeCell ref="L106:O106"/>
    <mergeCell ref="P106:S106"/>
    <mergeCell ref="T106:W106"/>
    <mergeCell ref="X106:AA106"/>
    <mergeCell ref="L107:O107"/>
    <mergeCell ref="P109:S109"/>
    <mergeCell ref="T109:W109"/>
    <mergeCell ref="X109:AA109"/>
    <mergeCell ref="AB111:AE111"/>
    <mergeCell ref="AB109:AE109"/>
    <mergeCell ref="AB105:AE105"/>
    <mergeCell ref="P107:S107"/>
    <mergeCell ref="T107:W107"/>
    <mergeCell ref="X107:AA107"/>
    <mergeCell ref="L110:O110"/>
    <mergeCell ref="P110:S110"/>
    <mergeCell ref="T110:W110"/>
    <mergeCell ref="X110:AA110"/>
    <mergeCell ref="L111:O111"/>
    <mergeCell ref="P111:S111"/>
    <mergeCell ref="T111:W111"/>
    <mergeCell ref="X111:AA111"/>
    <mergeCell ref="AF109:AI109"/>
    <mergeCell ref="AB110:AE110"/>
    <mergeCell ref="AF110:AI110"/>
    <mergeCell ref="AB112:AE112"/>
    <mergeCell ref="AF112:AI112"/>
    <mergeCell ref="AF111:AI111"/>
    <mergeCell ref="AD176:AI176"/>
    <mergeCell ref="AD182:AI182"/>
    <mergeCell ref="AD181:AI181"/>
    <mergeCell ref="AD179:AI179"/>
    <mergeCell ref="AD178:AI178"/>
    <mergeCell ref="L112:O112"/>
    <mergeCell ref="P112:S112"/>
    <mergeCell ref="T112:W112"/>
    <mergeCell ref="X112:AA112"/>
    <mergeCell ref="AF134:AI134"/>
    <mergeCell ref="AD195:AI195"/>
    <mergeCell ref="AD200:AI200"/>
    <mergeCell ref="BB195:BG195"/>
    <mergeCell ref="AD202:AI202"/>
    <mergeCell ref="AD201:AI201"/>
    <mergeCell ref="W174:AB174"/>
    <mergeCell ref="AD177:AI177"/>
    <mergeCell ref="W179:AB179"/>
    <mergeCell ref="AD184:AI184"/>
    <mergeCell ref="AD175:AI175"/>
    <mergeCell ref="W212:AB212"/>
    <mergeCell ref="BB201:BG201"/>
    <mergeCell ref="BH201:BM201"/>
    <mergeCell ref="BB202:BG202"/>
    <mergeCell ref="BH202:BM202"/>
    <mergeCell ref="BN193:BS193"/>
    <mergeCell ref="BN194:BS194"/>
    <mergeCell ref="BN201:BS201"/>
    <mergeCell ref="AD203:AI203"/>
    <mergeCell ref="BN195:BS195"/>
    <mergeCell ref="W251:AB251"/>
    <mergeCell ref="BN204:BS204"/>
    <mergeCell ref="BB204:BG204"/>
    <mergeCell ref="BH204:BM204"/>
    <mergeCell ref="W214:AB214"/>
    <mergeCell ref="AD214:AI214"/>
    <mergeCell ref="W213:AB213"/>
    <mergeCell ref="AD213:AI213"/>
    <mergeCell ref="W211:AB211"/>
    <mergeCell ref="AD211:AI211"/>
    <mergeCell ref="BG270:BL270"/>
    <mergeCell ref="BG220:BL220"/>
    <mergeCell ref="BN220:BS220"/>
    <mergeCell ref="W252:AB252"/>
    <mergeCell ref="AD252:AI252"/>
    <mergeCell ref="W249:AB249"/>
    <mergeCell ref="AD249:AI249"/>
    <mergeCell ref="W250:AB250"/>
    <mergeCell ref="AD250:AI250"/>
    <mergeCell ref="AD220:AI220"/>
    <mergeCell ref="W278:AB278"/>
    <mergeCell ref="BN279:BS279"/>
    <mergeCell ref="AD278:AI278"/>
    <mergeCell ref="BG267:BL267"/>
    <mergeCell ref="BN267:BS267"/>
    <mergeCell ref="W274:AB274"/>
    <mergeCell ref="AD274:AI274"/>
    <mergeCell ref="BN270:BS270"/>
    <mergeCell ref="BG273:BL273"/>
    <mergeCell ref="BN273:BS273"/>
    <mergeCell ref="W283:AB283"/>
    <mergeCell ref="AD283:AI283"/>
    <mergeCell ref="W284:AB284"/>
    <mergeCell ref="AD284:AI284"/>
    <mergeCell ref="W285:AB285"/>
    <mergeCell ref="BG279:BL279"/>
    <mergeCell ref="W281:AB281"/>
    <mergeCell ref="AD281:AI281"/>
    <mergeCell ref="AD282:AI282"/>
    <mergeCell ref="AD351:AI351"/>
    <mergeCell ref="AD345:AI345"/>
    <mergeCell ref="W347:AB347"/>
    <mergeCell ref="W348:AB348"/>
    <mergeCell ref="W349:AB349"/>
    <mergeCell ref="AD285:AI285"/>
    <mergeCell ref="W287:AB287"/>
    <mergeCell ref="AD287:AI287"/>
    <mergeCell ref="W310:AB310"/>
    <mergeCell ref="AD310:AI310"/>
    <mergeCell ref="BG358:BL358"/>
    <mergeCell ref="BN358:BS358"/>
    <mergeCell ref="X363:AA363"/>
    <mergeCell ref="AB363:AE363"/>
    <mergeCell ref="AF363:AI363"/>
    <mergeCell ref="BG341:BL341"/>
    <mergeCell ref="BN341:BS341"/>
    <mergeCell ref="AD352:AI352"/>
    <mergeCell ref="W351:AB351"/>
    <mergeCell ref="W352:AB352"/>
    <mergeCell ref="W376:AB376"/>
    <mergeCell ref="AD376:AI376"/>
    <mergeCell ref="W386:AB386"/>
    <mergeCell ref="AD386:AI386"/>
    <mergeCell ref="W384:AB384"/>
    <mergeCell ref="AD384:AI384"/>
    <mergeCell ref="W377:AB377"/>
    <mergeCell ref="AD377:AI377"/>
    <mergeCell ref="W388:AB388"/>
    <mergeCell ref="AD388:AI388"/>
    <mergeCell ref="W390:AB390"/>
    <mergeCell ref="AD390:AI390"/>
    <mergeCell ref="W389:AB389"/>
    <mergeCell ref="AD389:AI389"/>
    <mergeCell ref="AU398:AY398"/>
    <mergeCell ref="AZ398:BD398"/>
    <mergeCell ref="BE398:BI398"/>
    <mergeCell ref="X410:AA410"/>
    <mergeCell ref="AB410:AF410"/>
    <mergeCell ref="AG410:AI410"/>
    <mergeCell ref="AB402:AF402"/>
    <mergeCell ref="AG402:AI402"/>
    <mergeCell ref="AU403:AY403"/>
    <mergeCell ref="AZ403:BD403"/>
    <mergeCell ref="U417:Y417"/>
    <mergeCell ref="AA417:AB418"/>
    <mergeCell ref="AD417:AH417"/>
    <mergeCell ref="U419:Y419"/>
    <mergeCell ref="AA419:AB419"/>
    <mergeCell ref="AD419:AH419"/>
    <mergeCell ref="W432:AB432"/>
    <mergeCell ref="W431:AB431"/>
    <mergeCell ref="AD431:AI431"/>
    <mergeCell ref="AD429:AI429"/>
    <mergeCell ref="W430:AB430"/>
    <mergeCell ref="AD430:AI430"/>
    <mergeCell ref="AD435:AI435"/>
    <mergeCell ref="W436:AB436"/>
    <mergeCell ref="W438:AB438"/>
    <mergeCell ref="AD438:AI438"/>
    <mergeCell ref="W435:AB435"/>
    <mergeCell ref="AD432:AI432"/>
    <mergeCell ref="W433:AB433"/>
    <mergeCell ref="AD433:AI433"/>
    <mergeCell ref="W434:AB434"/>
    <mergeCell ref="AD434:AI434"/>
    <mergeCell ref="W439:AB439"/>
    <mergeCell ref="AD439:AI439"/>
    <mergeCell ref="W442:AB442"/>
    <mergeCell ref="AD442:AI442"/>
    <mergeCell ref="W440:AB440"/>
    <mergeCell ref="AD440:AI440"/>
    <mergeCell ref="W441:AB441"/>
    <mergeCell ref="AD441:AI441"/>
    <mergeCell ref="W445:AB445"/>
    <mergeCell ref="AD445:AI445"/>
    <mergeCell ref="W443:AB443"/>
    <mergeCell ref="AD443:AI443"/>
    <mergeCell ref="W444:AB444"/>
    <mergeCell ref="AD444:AI444"/>
    <mergeCell ref="W447:AB447"/>
    <mergeCell ref="AD447:AI447"/>
    <mergeCell ref="W448:AB448"/>
    <mergeCell ref="AD448:AI448"/>
    <mergeCell ref="W446:AB446"/>
    <mergeCell ref="AD446:AI446"/>
    <mergeCell ref="W453:AB453"/>
    <mergeCell ref="AD453:AI453"/>
    <mergeCell ref="W452:AB452"/>
    <mergeCell ref="AD452:AI452"/>
    <mergeCell ref="W450:AB450"/>
    <mergeCell ref="AD450:AI450"/>
    <mergeCell ref="W451:AB451"/>
    <mergeCell ref="AD451:AI451"/>
    <mergeCell ref="W463:AB463"/>
    <mergeCell ref="W464:AB464"/>
    <mergeCell ref="AE463:AI463"/>
    <mergeCell ref="W465:AB465"/>
    <mergeCell ref="W454:AB454"/>
    <mergeCell ref="AD454:AI454"/>
    <mergeCell ref="W455:AB455"/>
    <mergeCell ref="AE455:AJ455"/>
    <mergeCell ref="B456:AJ456"/>
    <mergeCell ref="B457:AJ457"/>
    <mergeCell ref="W476:AB476"/>
    <mergeCell ref="AD476:AI476"/>
    <mergeCell ref="W477:AB477"/>
    <mergeCell ref="AD477:AI477"/>
    <mergeCell ref="W468:AB468"/>
    <mergeCell ref="AE468:AI468"/>
    <mergeCell ref="W474:AB474"/>
    <mergeCell ref="AD474:AI474"/>
    <mergeCell ref="W469:AB469"/>
    <mergeCell ref="W483:AB483"/>
    <mergeCell ref="AD483:AI483"/>
    <mergeCell ref="W478:AB478"/>
    <mergeCell ref="AD478:AI478"/>
    <mergeCell ref="W479:AB479"/>
    <mergeCell ref="AD479:AI479"/>
    <mergeCell ref="W490:AB490"/>
    <mergeCell ref="AD490:AI490"/>
    <mergeCell ref="W491:AB491"/>
    <mergeCell ref="AD491:AI491"/>
    <mergeCell ref="W482:AB482"/>
    <mergeCell ref="AD482:AI482"/>
    <mergeCell ref="W486:AB486"/>
    <mergeCell ref="AD486:AI486"/>
    <mergeCell ref="W485:AB485"/>
    <mergeCell ref="AD485:AI485"/>
    <mergeCell ref="W516:AB516"/>
    <mergeCell ref="W515:AB515"/>
    <mergeCell ref="AD515:AI515"/>
    <mergeCell ref="AD516:AI516"/>
    <mergeCell ref="AD505:AI505"/>
    <mergeCell ref="AD506:AI506"/>
    <mergeCell ref="AD507:AI507"/>
    <mergeCell ref="AD509:AI509"/>
    <mergeCell ref="W528:AB528"/>
    <mergeCell ref="W529:AB529"/>
    <mergeCell ref="W527:AB527"/>
    <mergeCell ref="W530:AB530"/>
    <mergeCell ref="S517:T517"/>
    <mergeCell ref="S518:T518"/>
    <mergeCell ref="C519:S519"/>
    <mergeCell ref="W519:AB519"/>
    <mergeCell ref="W517:AB517"/>
    <mergeCell ref="W526:AB526"/>
    <mergeCell ref="S551:T551"/>
    <mergeCell ref="W553:AB553"/>
    <mergeCell ref="AD553:AI553"/>
    <mergeCell ref="W545:AB545"/>
    <mergeCell ref="W547:AB547"/>
    <mergeCell ref="AD547:AI547"/>
    <mergeCell ref="W551:AB551"/>
    <mergeCell ref="AD551:AI551"/>
    <mergeCell ref="W554:AB554"/>
    <mergeCell ref="AD554:AI554"/>
    <mergeCell ref="S553:T553"/>
    <mergeCell ref="S554:T554"/>
    <mergeCell ref="W552:AB552"/>
    <mergeCell ref="AD552:AI552"/>
    <mergeCell ref="W557:AB557"/>
    <mergeCell ref="AD557:AI557"/>
    <mergeCell ref="W558:AB558"/>
    <mergeCell ref="AD558:AI558"/>
    <mergeCell ref="W555:AB555"/>
    <mergeCell ref="AD555:AI555"/>
    <mergeCell ref="W556:AB556"/>
    <mergeCell ref="AD556:AI556"/>
  </mergeCells>
  <printOptions/>
  <pageMargins left="0.17" right="0.22" top="0.3" bottom="0.4" header="0.17" footer="0.2"/>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cuongbh</cp:lastModifiedBy>
  <cp:lastPrinted>2013-11-13T07:33:09Z</cp:lastPrinted>
  <dcterms:created xsi:type="dcterms:W3CDTF">2011-08-11T04:05:00Z</dcterms:created>
  <dcterms:modified xsi:type="dcterms:W3CDTF">2013-11-15T07:30:11Z</dcterms:modified>
  <cp:category/>
  <cp:version/>
  <cp:contentType/>
  <cp:contentStatus/>
</cp:coreProperties>
</file>